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75" windowWidth="7620" windowHeight="1485" firstSheet="3" activeTab="4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25725"/>
</workbook>
</file>

<file path=xl/calcChain.xml><?xml version="1.0" encoding="utf-8"?>
<calcChain xmlns="http://schemas.openxmlformats.org/spreadsheetml/2006/main">
  <c r="E9" i="7"/>
  <c r="D16"/>
  <c r="E14" i="14"/>
  <c r="E15"/>
  <c r="D18" i="4"/>
  <c r="D9" i="7"/>
  <c r="C17" i="5"/>
  <c r="D10"/>
  <c r="E23" i="4" l="1"/>
  <c r="E22"/>
  <c r="D23"/>
  <c r="E13" i="14" l="1"/>
  <c r="E12"/>
  <c r="E11"/>
  <c r="E10"/>
  <c r="E9"/>
  <c r="C13" i="5" l="1"/>
  <c r="C14"/>
  <c r="E26" i="4" l="1"/>
  <c r="I79" i="1" l="1"/>
  <c r="L52" l="1"/>
  <c r="L106"/>
  <c r="K106"/>
  <c r="L105"/>
  <c r="K105"/>
  <c r="I105" s="1"/>
  <c r="I106" l="1"/>
  <c r="O76"/>
  <c r="K76" s="1"/>
  <c r="M14"/>
  <c r="C95" i="9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J49"/>
  <c r="J53" s="1"/>
  <c r="I49"/>
  <c r="I53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J21"/>
  <c r="I2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J11" s="1"/>
  <c r="I12"/>
  <c r="H12"/>
  <c r="H11"/>
  <c r="H10"/>
  <c r="A10" i="7"/>
  <c r="A11" s="1"/>
  <c r="A12" s="1"/>
  <c r="A13" s="1"/>
  <c r="A14" s="1"/>
  <c r="E15" i="6"/>
  <c r="E14"/>
  <c r="E13"/>
  <c r="E12"/>
  <c r="E11"/>
  <c r="E10"/>
  <c r="E16" s="1"/>
  <c r="E16" i="5"/>
  <c r="E15"/>
  <c r="E14"/>
  <c r="E13"/>
  <c r="E12"/>
  <c r="E11"/>
  <c r="D17"/>
  <c r="E38" i="4"/>
  <c r="E37"/>
  <c r="E36"/>
  <c r="E35"/>
  <c r="E34"/>
  <c r="E21"/>
  <c r="E20"/>
  <c r="E19"/>
  <c r="D16"/>
  <c r="E17"/>
  <c r="E14"/>
  <c r="E12"/>
  <c r="I11" i="8" l="1"/>
  <c r="K11"/>
  <c r="I42"/>
  <c r="K42"/>
  <c r="H94"/>
  <c r="E18" i="4"/>
  <c r="E16" s="1"/>
  <c r="J9" i="8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0" i="5"/>
  <c r="E17" s="1"/>
  <c r="I29" i="8"/>
  <c r="K29"/>
  <c r="I37"/>
  <c r="K37"/>
  <c r="I52"/>
  <c r="K52"/>
  <c r="J29"/>
  <c r="J37"/>
  <c r="J52"/>
  <c r="L76" i="1"/>
  <c r="I76" s="1"/>
  <c r="M76" s="1"/>
  <c r="L14"/>
  <c r="L88"/>
  <c r="O88"/>
  <c r="J83" i="8" l="1"/>
  <c r="K111"/>
  <c r="K105"/>
  <c r="K94"/>
  <c r="K95" s="1"/>
  <c r="I105"/>
  <c r="I94"/>
  <c r="I95" s="1"/>
  <c r="I97" s="1"/>
  <c r="L104" i="1"/>
  <c r="K104"/>
  <c r="L93"/>
  <c r="K93"/>
  <c r="C57" i="13"/>
  <c r="C58" s="1"/>
  <c r="E56"/>
  <c r="E55"/>
  <c r="C31"/>
  <c r="C32" s="1"/>
  <c r="E30"/>
  <c r="E29"/>
  <c r="C9"/>
  <c r="C10" s="1"/>
  <c r="E8"/>
  <c r="E7"/>
  <c r="O79" i="1"/>
  <c r="E66"/>
  <c r="J92" i="8" l="1"/>
  <c r="J84"/>
  <c r="E9" i="13"/>
  <c r="E10" s="1"/>
  <c r="E57"/>
  <c r="E58" s="1"/>
  <c r="E31"/>
  <c r="E32" s="1"/>
  <c r="M19" i="12"/>
  <c r="H11"/>
  <c r="I11" s="1"/>
  <c r="K11" s="1"/>
  <c r="L11" s="1"/>
  <c r="M11" s="1"/>
  <c r="H12"/>
  <c r="I12" s="1"/>
  <c r="H13"/>
  <c r="H14"/>
  <c r="I14" s="1"/>
  <c r="K14" s="1"/>
  <c r="L14" s="1"/>
  <c r="M14" s="1"/>
  <c r="H15"/>
  <c r="I15" s="1"/>
  <c r="H16"/>
  <c r="I16" s="1"/>
  <c r="K16" s="1"/>
  <c r="L16" s="1"/>
  <c r="M16" s="1"/>
  <c r="H10"/>
  <c r="I10" s="1"/>
  <c r="C17"/>
  <c r="L64" i="1"/>
  <c r="K64"/>
  <c r="K66" s="1"/>
  <c r="J105" i="8" l="1"/>
  <c r="J94"/>
  <c r="J95" s="1"/>
  <c r="K15" i="12"/>
  <c r="L15" s="1"/>
  <c r="M15" s="1"/>
  <c r="K12"/>
  <c r="L12" s="1"/>
  <c r="M12" s="1"/>
  <c r="I13"/>
  <c r="K13" s="1"/>
  <c r="L13" s="1"/>
  <c r="M13" s="1"/>
  <c r="K10"/>
  <c r="L57" i="1"/>
  <c r="K57"/>
  <c r="K60" s="1"/>
  <c r="K51"/>
  <c r="L42"/>
  <c r="K42"/>
  <c r="K45" s="1"/>
  <c r="M35"/>
  <c r="K33"/>
  <c r="L33"/>
  <c r="L23"/>
  <c r="L26"/>
  <c r="K17" i="12" l="1"/>
  <c r="J97" i="8"/>
  <c r="K97"/>
  <c r="I33" i="1"/>
  <c r="K37"/>
  <c r="L10" i="12"/>
  <c r="G23" i="1"/>
  <c r="L25"/>
  <c r="K25"/>
  <c r="F22" i="11"/>
  <c r="H22" s="1"/>
  <c r="F21"/>
  <c r="H21" s="1"/>
  <c r="F20"/>
  <c r="H20" s="1"/>
  <c r="F19"/>
  <c r="L19" s="1"/>
  <c r="F18"/>
  <c r="H18" s="1"/>
  <c r="F17"/>
  <c r="H17" s="1"/>
  <c r="F16"/>
  <c r="H16" s="1"/>
  <c r="F15"/>
  <c r="L15" s="1"/>
  <c r="F14"/>
  <c r="H14" s="1"/>
  <c r="F13"/>
  <c r="H13" s="1"/>
  <c r="F12"/>
  <c r="H12" s="1"/>
  <c r="H11"/>
  <c r="L11" s="1"/>
  <c r="F11"/>
  <c r="F10"/>
  <c r="H10" s="1"/>
  <c r="R8"/>
  <c r="J5" s="1"/>
  <c r="F7"/>
  <c r="H7" s="1"/>
  <c r="L7" s="1"/>
  <c r="M7" s="1"/>
  <c r="F6"/>
  <c r="H6" s="1"/>
  <c r="L6" s="1"/>
  <c r="F5"/>
  <c r="H5" s="1"/>
  <c r="S3"/>
  <c r="O14" i="1"/>
  <c r="G14"/>
  <c r="H19" i="11" l="1"/>
  <c r="L5"/>
  <c r="M5" s="1"/>
  <c r="J10"/>
  <c r="L10"/>
  <c r="N10" s="1"/>
  <c r="N12" s="1"/>
  <c r="H15"/>
  <c r="I37" i="1"/>
  <c r="G29" i="11"/>
  <c r="M10" i="12"/>
  <c r="M17" s="1"/>
  <c r="M20" s="1"/>
  <c r="L8" i="11"/>
  <c r="L12"/>
  <c r="L16"/>
  <c r="L17" s="1"/>
  <c r="L20"/>
  <c r="L21" s="1"/>
  <c r="C66" i="1"/>
  <c r="H60"/>
  <c r="C51"/>
  <c r="D51"/>
  <c r="E51"/>
  <c r="H51"/>
  <c r="D21"/>
  <c r="C21"/>
  <c r="L22" i="11" l="1"/>
  <c r="P22" s="1"/>
  <c r="U6" s="1"/>
  <c r="P17"/>
  <c r="P5"/>
  <c r="P8" s="1"/>
  <c r="M13"/>
  <c r="N13"/>
  <c r="P12"/>
  <c r="L13"/>
  <c r="U5" s="1"/>
  <c r="C97" i="1"/>
  <c r="D97"/>
  <c r="C91"/>
  <c r="D91"/>
  <c r="C87"/>
  <c r="D87"/>
  <c r="C67"/>
  <c r="D67"/>
  <c r="C62"/>
  <c r="D62"/>
  <c r="C50"/>
  <c r="D50"/>
  <c r="C46"/>
  <c r="C41" s="1"/>
  <c r="D46"/>
  <c r="D41" s="1"/>
  <c r="C38"/>
  <c r="D38"/>
  <c r="C16"/>
  <c r="C15" s="1"/>
  <c r="C13" s="1"/>
  <c r="D16"/>
  <c r="D15" s="1"/>
  <c r="D13" s="1"/>
  <c r="P13" i="11" l="1"/>
  <c r="D95" i="1"/>
  <c r="C95"/>
  <c r="C96" s="1"/>
  <c r="D96"/>
  <c r="C103"/>
  <c r="I104"/>
  <c r="M17"/>
  <c r="M18"/>
  <c r="M19"/>
  <c r="M20"/>
  <c r="M32"/>
  <c r="M34"/>
  <c r="M36"/>
  <c r="M39"/>
  <c r="M40"/>
  <c r="M43"/>
  <c r="M44"/>
  <c r="M47"/>
  <c r="M48"/>
  <c r="M49"/>
  <c r="M53"/>
  <c r="M54"/>
  <c r="M55"/>
  <c r="M58"/>
  <c r="M59"/>
  <c r="M65"/>
  <c r="M71"/>
  <c r="M72"/>
  <c r="M73"/>
  <c r="M74"/>
  <c r="M75"/>
  <c r="M77"/>
  <c r="M78"/>
  <c r="M81"/>
  <c r="M82"/>
  <c r="M83"/>
  <c r="M84"/>
  <c r="M85"/>
  <c r="M89"/>
  <c r="M90"/>
  <c r="M79"/>
  <c r="L51"/>
  <c r="M52" l="1"/>
  <c r="I51"/>
  <c r="L60"/>
  <c r="I57"/>
  <c r="L66"/>
  <c r="M88"/>
  <c r="M104"/>
  <c r="J45"/>
  <c r="K30"/>
  <c r="K29" s="1"/>
  <c r="H97"/>
  <c r="E97"/>
  <c r="H29"/>
  <c r="J29"/>
  <c r="E29"/>
  <c r="J87"/>
  <c r="K87"/>
  <c r="L87"/>
  <c r="E87"/>
  <c r="H67"/>
  <c r="H62" s="1"/>
  <c r="J67"/>
  <c r="K67"/>
  <c r="L67"/>
  <c r="E67"/>
  <c r="E62" s="1"/>
  <c r="H66"/>
  <c r="J66"/>
  <c r="J51"/>
  <c r="H61"/>
  <c r="I61"/>
  <c r="J61"/>
  <c r="K61"/>
  <c r="L61"/>
  <c r="E61"/>
  <c r="J60"/>
  <c r="H46"/>
  <c r="H41" s="1"/>
  <c r="J46"/>
  <c r="J41" s="1"/>
  <c r="E46"/>
  <c r="E41" s="1"/>
  <c r="H45"/>
  <c r="E45"/>
  <c r="H37"/>
  <c r="E37"/>
  <c r="J24"/>
  <c r="K24"/>
  <c r="C28" i="3"/>
  <c r="C27"/>
  <c r="C26"/>
  <c r="C25"/>
  <c r="C24"/>
  <c r="C23"/>
  <c r="C4"/>
  <c r="C13"/>
  <c r="C12" s="1"/>
  <c r="C20" s="1"/>
  <c r="C22" l="1"/>
  <c r="C29" s="1"/>
  <c r="C21" s="1"/>
  <c r="C3"/>
  <c r="C11" s="1"/>
  <c r="M57" i="1"/>
  <c r="I60"/>
  <c r="I64"/>
  <c r="I66" s="1"/>
  <c r="K46"/>
  <c r="K41" s="1"/>
  <c r="M60"/>
  <c r="M61"/>
  <c r="E50"/>
  <c r="J50"/>
  <c r="K50"/>
  <c r="H50"/>
  <c r="L24"/>
  <c r="I24" s="1"/>
  <c r="M24" s="1"/>
  <c r="L30"/>
  <c r="L29" s="1"/>
  <c r="I93"/>
  <c r="M93" s="1"/>
  <c r="M64" l="1"/>
  <c r="I67"/>
  <c r="M67" s="1"/>
  <c r="M66"/>
  <c r="L45"/>
  <c r="L46"/>
  <c r="L41" s="1"/>
  <c r="I42"/>
  <c r="I30"/>
  <c r="I25"/>
  <c r="U22" i="2"/>
  <c r="P22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P23" l="1"/>
  <c r="I45" i="1"/>
  <c r="M45" s="1"/>
  <c r="O9"/>
  <c r="U23" i="2"/>
  <c r="I29" i="1"/>
  <c r="M42"/>
  <c r="I46"/>
  <c r="M4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E38" i="1"/>
  <c r="E91"/>
  <c r="I41" l="1"/>
  <c r="M41" s="1"/>
  <c r="M7" i="2"/>
  <c r="Q7"/>
  <c r="V7" s="1"/>
  <c r="W7" s="1"/>
  <c r="M5"/>
  <c r="Q5"/>
  <c r="V5" s="1"/>
  <c r="G6"/>
  <c r="H6" s="1"/>
  <c r="L6" s="1"/>
  <c r="M4"/>
  <c r="Q4"/>
  <c r="V4" s="1"/>
  <c r="M37" i="1"/>
  <c r="M33"/>
  <c r="G8" i="2"/>
  <c r="H8" s="1"/>
  <c r="L8" s="1"/>
  <c r="A9"/>
  <c r="R4"/>
  <c r="J38" i="1"/>
  <c r="K38"/>
  <c r="L38"/>
  <c r="H38"/>
  <c r="R5" i="2" l="1"/>
  <c r="W5" s="1"/>
  <c r="R7"/>
  <c r="M6"/>
  <c r="Q6"/>
  <c r="V6" s="1"/>
  <c r="W6" s="1"/>
  <c r="M8"/>
  <c r="Q8"/>
  <c r="V8" s="1"/>
  <c r="A10"/>
  <c r="G9"/>
  <c r="H9" s="1"/>
  <c r="L9" s="1"/>
  <c r="W4"/>
  <c r="L91" i="1"/>
  <c r="K91"/>
  <c r="J91"/>
  <c r="I91"/>
  <c r="M91" s="1"/>
  <c r="H91"/>
  <c r="H87"/>
  <c r="L80"/>
  <c r="K80"/>
  <c r="J80"/>
  <c r="I80"/>
  <c r="M80" s="1"/>
  <c r="H80"/>
  <c r="L70"/>
  <c r="L62" s="1"/>
  <c r="K70"/>
  <c r="K62" s="1"/>
  <c r="J70"/>
  <c r="J62" s="1"/>
  <c r="L50"/>
  <c r="L37"/>
  <c r="J37"/>
  <c r="R8" i="2" l="1"/>
  <c r="W8" s="1"/>
  <c r="R6"/>
  <c r="M9"/>
  <c r="Q9"/>
  <c r="V9" s="1"/>
  <c r="W9" s="1"/>
  <c r="I62" i="1"/>
  <c r="M62" s="1"/>
  <c r="I87"/>
  <c r="M87" s="1"/>
  <c r="I38"/>
  <c r="M38" s="1"/>
  <c r="A11" i="2"/>
  <c r="G10"/>
  <c r="H10" s="1"/>
  <c r="L10" s="1"/>
  <c r="R9" l="1"/>
  <c r="M10"/>
  <c r="R10" s="1"/>
  <c r="Q10"/>
  <c r="V10" s="1"/>
  <c r="W10" s="1"/>
  <c r="M51" i="1"/>
  <c r="I50"/>
  <c r="M50" s="1"/>
  <c r="A12" i="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Q14"/>
  <c r="V14" s="1"/>
  <c r="A16"/>
  <c r="G15"/>
  <c r="H15" s="1"/>
  <c r="L15" s="1"/>
  <c r="R14" l="1"/>
  <c r="W14" s="1"/>
  <c r="M15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Q17"/>
  <c r="V17" s="1"/>
  <c r="G18"/>
  <c r="H18" s="1"/>
  <c r="L18" s="1"/>
  <c r="A19"/>
  <c r="R17" l="1"/>
  <c r="W17" s="1"/>
  <c r="M18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1" l="1"/>
  <c r="W22" s="1"/>
  <c r="E16" i="1"/>
  <c r="E15" l="1"/>
  <c r="G16"/>
  <c r="E13"/>
  <c r="E95" s="1"/>
  <c r="H21"/>
  <c r="H16" s="1"/>
  <c r="H15" s="1"/>
  <c r="K21"/>
  <c r="L21"/>
  <c r="L16" s="1"/>
  <c r="L15" s="1"/>
  <c r="L13" l="1"/>
  <c r="L95" s="1"/>
  <c r="H13"/>
  <c r="H95" s="1"/>
  <c r="E103"/>
  <c r="E107" s="1"/>
  <c r="E96"/>
  <c r="I21"/>
  <c r="I23" s="1"/>
  <c r="K16"/>
  <c r="K15" s="1"/>
  <c r="M22"/>
  <c r="L102" l="1"/>
  <c r="L97" s="1"/>
  <c r="L96" s="1"/>
  <c r="K13"/>
  <c r="K95" s="1"/>
  <c r="H96"/>
  <c r="H103"/>
  <c r="H107" s="1"/>
  <c r="H110" s="1"/>
  <c r="M21"/>
  <c r="I16"/>
  <c r="M23"/>
  <c r="K102" l="1"/>
  <c r="K97" s="1"/>
  <c r="K96" s="1"/>
  <c r="L103"/>
  <c r="L107" s="1"/>
  <c r="M16"/>
  <c r="I15"/>
  <c r="I13" s="1"/>
  <c r="K103" l="1"/>
  <c r="K107" s="1"/>
  <c r="K110" s="1"/>
  <c r="M15"/>
  <c r="L110" l="1"/>
  <c r="M13"/>
  <c r="I95"/>
  <c r="I102" s="1"/>
  <c r="I97" s="1"/>
  <c r="I96" l="1"/>
  <c r="I103"/>
  <c r="I107" s="1"/>
  <c r="I110" s="1"/>
  <c r="J110" l="1"/>
  <c r="J96"/>
  <c r="J103"/>
  <c r="J107"/>
  <c r="J102"/>
  <c r="J97"/>
  <c r="J22"/>
  <c r="J21"/>
  <c r="J16"/>
  <c r="J15"/>
  <c r="J13"/>
  <c r="J95"/>
</calcChain>
</file>

<file path=xl/sharedStrings.xml><?xml version="1.0" encoding="utf-8"?>
<sst xmlns="http://schemas.openxmlformats.org/spreadsheetml/2006/main" count="954" uniqueCount="461">
  <si>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</si>
  <si>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</si>
  <si>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</si>
  <si>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</si>
  <si>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</si>
  <si>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</si>
  <si>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</si>
  <si>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</si>
  <si>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</si>
  <si>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</si>
  <si>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</si>
  <si>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</si>
  <si>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</si>
  <si>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</si>
  <si>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</si>
  <si>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</si>
  <si>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</si>
  <si>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</si>
  <si>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</si>
  <si>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</si>
  <si>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</si>
  <si>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</si>
  <si>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</si>
  <si>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</si>
  <si>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</si>
  <si>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</si>
  <si>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</si>
  <si>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</si>
  <si>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</si>
  <si>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</si>
  <si>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</si>
  <si>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</si>
  <si>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</si>
  <si>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</si>
  <si>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</si>
  <si>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</si>
  <si>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</si>
  <si>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</si>
  <si>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</si>
  <si>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</si>
  <si>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</si>
  <si>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</si>
  <si>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</si>
  <si>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</si>
  <si>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</si>
  <si>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</si>
  <si>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</si>
  <si>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</si>
  <si>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</si>
  <si>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</si>
  <si>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</si>
  <si>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</si>
  <si>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</si>
  <si>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</si>
  <si>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</si>
  <si>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</si>
  <si>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</si>
  <si>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</si>
  <si>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</si>
  <si>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</si>
  <si>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</si>
  <si>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</si>
  <si>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</si>
  <si>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</si>
  <si>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</si>
  <si>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</si>
  <si>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</si>
  <si>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</si>
  <si>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</si>
  <si>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</si>
  <si>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</si>
  <si>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</si>
  <si>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</si>
  <si>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</si>
  <si>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</si>
  <si>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</si>
  <si>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</si>
  <si>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</si>
  <si>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</si>
  <si>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</si>
  <si>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</si>
  <si>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</si>
  <si>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</si>
  <si>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</si>
  <si>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</si>
  <si>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</si>
  <si>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</si>
  <si>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</si>
  <si>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</si>
  <si>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</si>
  <si>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</si>
  <si>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</si>
  <si>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</si>
  <si>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</si>
  <si>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</si>
  <si>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</si>
  <si>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</si>
  <si>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</si>
  <si>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</si>
  <si>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</si>
  <si>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</si>
  <si>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</si>
  <si>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</si>
  <si>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</si>
  <si>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</si>
  <si>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</si>
  <si>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</si>
  <si>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</si>
  <si>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</si>
  <si>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</si>
  <si>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</si>
  <si>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</si>
  <si>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</si>
  <si>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</si>
  <si>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</si>
  <si>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</si>
  <si>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</si>
  <si>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</si>
  <si>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</si>
  <si>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</si>
  <si>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</si>
  <si>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</si>
  <si>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</si>
  <si>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</si>
  <si>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</si>
  <si>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</si>
  <si>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</si>
  <si>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</si>
  <si>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</si>
  <si>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</si>
  <si>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</si>
  <si>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</si>
  <si>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</si>
  <si>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</si>
  <si>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</si>
  <si>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</si>
  <si>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</si>
  <si>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</si>
  <si>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</si>
  <si>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</si>
  <si>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</si>
  <si>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</si>
  <si>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</si>
  <si>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</si>
  <si>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</si>
  <si>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</si>
  <si>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</si>
  <si>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</si>
  <si>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</si>
  <si>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</si>
  <si>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</si>
  <si>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</si>
  <si>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</si>
  <si>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</si>
  <si>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</si>
  <si>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</si>
  <si>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</si>
  <si>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</si>
  <si>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</si>
  <si>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</si>
  <si>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</si>
  <si>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</si>
  <si>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</si>
  <si>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</si>
  <si>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</si>
  <si>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</si>
  <si>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</si>
  <si>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</si>
  <si>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</si>
  <si>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</si>
  <si>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</si>
  <si>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</si>
  <si>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</si>
  <si>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</si>
  <si>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</si>
  <si>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</si>
  <si>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</si>
  <si>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</si>
  <si>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</si>
  <si>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</si>
  <si>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</si>
  <si>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</si>
  <si>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</si>
  <si>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</si>
  <si>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</si>
  <si>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</si>
  <si>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</si>
  <si>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</si>
  <si>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</si>
  <si>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</si>
  <si>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</si>
  <si>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</si>
  <si>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</si>
  <si>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</si>
  <si>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</si>
  <si>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</si>
  <si>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</si>
  <si>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</si>
  <si>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</si>
  <si>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</si>
  <si>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</si>
  <si>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</si>
  <si>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</si>
  <si>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</si>
  <si>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</si>
  <si>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</si>
  <si>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</si>
  <si>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</si>
  <si>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</si>
  <si>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</si>
  <si>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</si>
  <si>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</si>
  <si>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</si>
  <si>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</si>
  <si>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</si>
  <si>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</si>
  <si>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</si>
  <si>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</si>
  <si>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</si>
  <si>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</si>
  <si>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</si>
  <si>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</si>
  <si>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</si>
  <si>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</si>
  <si>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</si>
  <si>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</si>
  <si>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</si>
  <si>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</si>
  <si>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</si>
  <si>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</si>
  <si>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</si>
  <si>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</si>
  <si>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</si>
  <si>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</si>
  <si>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</si>
  <si>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</si>
  <si>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</si>
  <si>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</si>
  <si>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</si>
  <si>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</si>
  <si>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</si>
  <si>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</si>
  <si>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</si>
  <si>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</si>
  <si>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</si>
  <si>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</si>
  <si>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</si>
  <si>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</si>
  <si>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</si>
  <si>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</si>
  <si>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</si>
  <si>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</si>
  <si>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</si>
  <si>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</si>
  <si>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</si>
  <si>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</si>
  <si>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</si>
  <si>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</si>
  <si>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</si>
  <si>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</si>
  <si>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</si>
  <si>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</si>
  <si>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</si>
  <si>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</si>
  <si>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</si>
  <si>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</si>
  <si>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</si>
  <si>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</si>
  <si>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</si>
  <si>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</si>
  <si>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</si>
  <si>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</si>
  <si>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</si>
  <si>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</si>
  <si>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</si>
  <si>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</si>
  <si>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</si>
  <si>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</si>
  <si>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</si>
  <si>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</si>
  <si>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</si>
  <si>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</si>
  <si>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</si>
  <si>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</si>
  <si>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</si>
  <si>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</si>
  <si>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</si>
  <si>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</si>
  <si>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</si>
  <si>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</si>
  <si>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</si>
  <si>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</si>
  <si>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</si>
  <si>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</si>
  <si>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</si>
  <si>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</si>
  <si>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</si>
  <si>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</si>
  <si>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</si>
  <si>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</si>
  <si>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</si>
  <si>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</si>
  <si>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</si>
  <si>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</si>
  <si>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</si>
  <si>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</si>
  <si>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</si>
  <si>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</si>
  <si>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</si>
  <si>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</si>
  <si>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</si>
  <si>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</si>
  <si>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</si>
  <si>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</si>
  <si>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</si>
  <si>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</si>
  <si>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</si>
  <si>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</si>
  <si>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</si>
  <si>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</si>
  <si>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</si>
  <si>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</si>
  <si>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</si>
  <si>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</si>
  <si>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</si>
  <si>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</si>
  <si>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</si>
  <si>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</si>
  <si>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</si>
  <si>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</si>
  <si>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</si>
  <si>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</si>
  <si>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</si>
  <si>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</si>
  <si>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</si>
  <si>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</si>
  <si>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</si>
  <si>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</si>
  <si>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</si>
  <si>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</si>
  <si>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</si>
  <si>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</si>
  <si>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</si>
  <si>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</si>
  <si>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</si>
  <si>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</si>
  <si>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</si>
  <si>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</si>
  <si>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</si>
  <si>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</si>
  <si>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</si>
  <si>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</si>
  <si>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</si>
  <si>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</si>
  <si>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</si>
  <si>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</si>
  <si>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</si>
  <si>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</si>
  <si>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</si>
  <si>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</si>
  <si>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</si>
  <si>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</si>
  <si>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</si>
  <si>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</si>
  <si>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</si>
  <si>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</si>
  <si>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</si>
  <si>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</si>
  <si>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</si>
  <si>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</si>
  <si>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</si>
  <si>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</si>
  <si>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</si>
  <si>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</si>
  <si>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</si>
  <si>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</si>
  <si>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</si>
  <si>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</si>
  <si>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</si>
  <si>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</si>
  <si>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</si>
  <si>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</si>
  <si>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</si>
  <si>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</si>
  <si>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</si>
  <si>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</si>
  <si>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</si>
  <si>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</si>
  <si>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</si>
  <si>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</si>
  <si>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</si>
  <si>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</si>
  <si>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</si>
  <si>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</si>
  <si>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</si>
  <si>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</si>
  <si>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</si>
  <si>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</si>
  <si>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</si>
  <si>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</si>
  <si>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</si>
  <si>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</si>
  <si>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</si>
  <si>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</si>
  <si>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</si>
  <si>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</si>
  <si>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</si>
  <si>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</si>
  <si>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</si>
  <si>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</si>
  <si>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</si>
  <si>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</si>
  <si>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</si>
  <si>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</si>
  <si>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</si>
  <si>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</si>
  <si>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</si>
  <si>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</si>
  <si>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</si>
  <si>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</si>
  <si>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</si>
  <si>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</si>
  <si>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</si>
  <si>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</si>
  <si>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</si>
  <si>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</si>
  <si>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</si>
  <si>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</si>
  <si>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</si>
  <si>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</si>
  <si>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</si>
  <si>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</si>
  <si>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</si>
  <si>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</si>
  <si>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</si>
  <si>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</si>
  <si>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</si>
  <si>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</si>
  <si>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</si>
  <si>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</si>
  <si>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</si>
  <si>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</si>
  <si>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</si>
  <si>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</si>
  <si>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</si>
  <si>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</si>
  <si>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</si>
  <si>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</si>
  <si>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</si>
  <si>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</si>
  <si>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 xml:space="preserve">Приложение № 1 к экспертному заключению по делу № 50-13в </t>
  </si>
  <si>
    <t>муниципального унитарного предприятия "Водоканал" Ильичевского сельсовета 
(Шушенский район, п. Ильичево, ИНН 2442011436)</t>
  </si>
  <si>
    <t>кг/м3 (г/м3)</t>
  </si>
  <si>
    <t>Приложение № 2 к экспертному заключению по делу № 50-13в</t>
  </si>
  <si>
    <t>муниципального унитарного предприятия "Водоканал" Иличевского сельсовета 
(Шушенский район, п. Ильичево, ИНН 2442011436)</t>
  </si>
  <si>
    <t>Приложение № 4 к экспертному заключению по делу № 50-13в</t>
  </si>
  <si>
    <t>муниципального унитарного предприятия «Водоканал» Ильичевского сельсовета 
(Шушенский район, п. Ильичево, ИНН 2442011436)</t>
  </si>
  <si>
    <t>Приложение № 7 к экспертному заключению по делу № 50-13в</t>
  </si>
  <si>
    <t>Тарифы на питьевую воду для потребителей муниципального унитарного предприятия «Водоканал»  Ильичевского сельсовета
(Шушенский район, п. Ильичево, ИНН 2442011436)</t>
  </si>
  <si>
    <t>Приложение № 3 к экспертному заключению по делу № 50-13в</t>
  </si>
  <si>
    <t>Величина прибыли, необходимой для эффективного функционирования  муниципального унитарного предприятия «Водоканал» 
(Шушенский район, п. Ильичево, ИНН 2442011436)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</si>
</sst>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9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10" fontId="30" fillId="0" borderId="1" xfId="4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>
      <c r="H1" s="114"/>
      <c r="I1" s="114"/>
      <c r="J1" s="310" t="s">
        <v>140</v>
      </c>
      <c r="K1" s="310"/>
      <c r="L1" s="310"/>
    </row>
    <row r="2" spans="1:24" s="83" customFormat="1" hidden="1" outlineLevel="1">
      <c r="J2" s="115"/>
      <c r="K2" s="115"/>
      <c r="L2" s="115"/>
    </row>
    <row r="3" spans="1:24" s="83" customFormat="1" ht="12.95" hidden="1" customHeight="1" outlineLevel="1">
      <c r="A3" s="311" t="s">
        <v>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>
      <c r="A4" s="311" t="s">
        <v>436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4" s="83" customFormat="1" ht="12.95" hidden="1" customHeight="1" outlineLevel="1">
      <c r="A7" s="305" t="s">
        <v>437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1:24" s="83" customFormat="1" ht="12.95" hidden="1" customHeight="1" outlineLevel="1">
      <c r="A8" s="305" t="s">
        <v>438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118"/>
    </row>
    <row r="9" spans="1:24" s="83" customFormat="1" hidden="1" outlineLevel="1">
      <c r="O9" s="139">
        <f>I33+I42+I57</f>
        <v>2129.3160984000001</v>
      </c>
    </row>
    <row r="10" spans="1:24" s="83" customFormat="1" ht="59.25" customHeight="1" collapsed="1">
      <c r="A10" s="306"/>
      <c r="B10" s="307" t="s">
        <v>1</v>
      </c>
      <c r="C10" s="303" t="s">
        <v>199</v>
      </c>
      <c r="D10" s="303" t="s">
        <v>200</v>
      </c>
      <c r="E10" s="303" t="s">
        <v>201</v>
      </c>
      <c r="F10" s="303" t="s">
        <v>250</v>
      </c>
      <c r="G10" s="303" t="s">
        <v>263</v>
      </c>
      <c r="H10" s="307" t="s">
        <v>202</v>
      </c>
      <c r="I10" s="307" t="s">
        <v>2</v>
      </c>
      <c r="J10" s="307" t="s">
        <v>141</v>
      </c>
      <c r="K10" s="307"/>
      <c r="L10" s="307"/>
      <c r="M10" s="308" t="s">
        <v>143</v>
      </c>
      <c r="N10" s="107"/>
    </row>
    <row r="11" spans="1:24" s="83" customFormat="1" ht="48.6" customHeight="1">
      <c r="A11" s="306"/>
      <c r="B11" s="307"/>
      <c r="C11" s="304"/>
      <c r="D11" s="304"/>
      <c r="E11" s="304"/>
      <c r="F11" s="304"/>
      <c r="G11" s="304"/>
      <c r="H11" s="307"/>
      <c r="I11" s="307"/>
      <c r="J11" s="149" t="s">
        <v>3</v>
      </c>
      <c r="K11" s="149" t="s">
        <v>262</v>
      </c>
      <c r="L11" s="149" t="s">
        <v>4</v>
      </c>
      <c r="M11" s="309"/>
      <c r="N11" s="107"/>
    </row>
    <row r="12" spans="1:24" s="83" customFormat="1" ht="16.7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435</v>
      </c>
      <c r="O76">
        <f>84.77/12*14</f>
        <v>98.898333333333326</v>
      </c>
    </row>
    <row r="77" spans="1:15" ht="32.450000000000003" hidden="1" customHeight="1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439</v>
      </c>
      <c r="O88">
        <f>3.46/12*14</f>
        <v>4.0366666666666671</v>
      </c>
    </row>
    <row r="89" spans="1:15" ht="15.75" hidden="1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2" sqref="A12:E12"/>
    </sheetView>
  </sheetViews>
  <sheetFormatPr defaultRowHeight="15"/>
  <cols>
    <col min="1" max="1" width="5.85546875" style="283" customWidth="1"/>
    <col min="2" max="2" width="31.140625" style="283" customWidth="1"/>
    <col min="3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>
      <c r="C1" s="334" t="s">
        <v>457</v>
      </c>
      <c r="D1" s="334"/>
      <c r="E1" s="334"/>
      <c r="F1" s="217"/>
    </row>
    <row r="2" spans="1:6" ht="15" customHeight="1">
      <c r="D2" s="350"/>
      <c r="E2" s="350"/>
    </row>
    <row r="3" spans="1:6" ht="57" customHeight="1">
      <c r="A3" s="351" t="s">
        <v>458</v>
      </c>
      <c r="B3" s="351"/>
      <c r="C3" s="351"/>
      <c r="D3" s="351"/>
      <c r="E3" s="351"/>
    </row>
    <row r="5" spans="1:6" s="284" customFormat="1" ht="18.75" customHeight="1">
      <c r="A5" s="345" t="s">
        <v>160</v>
      </c>
      <c r="B5" s="345" t="s">
        <v>212</v>
      </c>
      <c r="C5" s="345" t="s">
        <v>240</v>
      </c>
      <c r="D5" s="345" t="s">
        <v>213</v>
      </c>
      <c r="E5" s="345"/>
    </row>
    <row r="6" spans="1:6" s="284" customFormat="1" ht="93" customHeight="1">
      <c r="A6" s="345"/>
      <c r="B6" s="345"/>
      <c r="C6" s="345"/>
      <c r="D6" s="345" t="s">
        <v>449</v>
      </c>
      <c r="E6" s="347" t="s">
        <v>4</v>
      </c>
    </row>
    <row r="7" spans="1:6" s="284" customFormat="1" ht="18.75" customHeight="1">
      <c r="A7" s="345"/>
      <c r="B7" s="345"/>
      <c r="C7" s="345"/>
      <c r="D7" s="345"/>
      <c r="E7" s="348"/>
    </row>
    <row r="8" spans="1:6" s="284" customFormat="1" ht="15.75" customHeight="1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>
      <c r="A9" s="295">
        <v>1</v>
      </c>
      <c r="B9" s="346" t="s">
        <v>215</v>
      </c>
      <c r="C9" s="346"/>
      <c r="D9" s="346"/>
      <c r="E9" s="346"/>
    </row>
    <row r="10" spans="1:6" ht="58.5" customHeight="1">
      <c r="A10" s="297" t="s">
        <v>6</v>
      </c>
      <c r="B10" s="298" t="s">
        <v>216</v>
      </c>
      <c r="C10" s="297" t="s">
        <v>217</v>
      </c>
      <c r="D10" s="297">
        <v>98.61</v>
      </c>
      <c r="E10" s="297">
        <v>103.93</v>
      </c>
    </row>
    <row r="11" spans="1:6" ht="56.25">
      <c r="A11" s="295" t="s">
        <v>8</v>
      </c>
      <c r="B11" s="296" t="s">
        <v>218</v>
      </c>
      <c r="C11" s="295" t="s">
        <v>217</v>
      </c>
      <c r="D11" s="295">
        <v>98.61</v>
      </c>
      <c r="E11" s="295">
        <v>103.93</v>
      </c>
    </row>
    <row r="12" spans="1:6" ht="57.75" customHeight="1">
      <c r="A12" s="349" t="s">
        <v>434</v>
      </c>
      <c r="B12" s="349"/>
      <c r="C12" s="349"/>
      <c r="D12" s="349"/>
      <c r="E12" s="349"/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I17" sqref="I17"/>
    </sheetView>
  </sheetViews>
  <sheetFormatPr defaultRowHeight="1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>
      <c r="A1" s="360" t="s">
        <v>265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21">
      <c r="A2" s="340" t="s">
        <v>160</v>
      </c>
      <c r="B2" s="340" t="s">
        <v>266</v>
      </c>
      <c r="C2" s="340" t="s">
        <v>267</v>
      </c>
      <c r="D2" s="361" t="s">
        <v>268</v>
      </c>
      <c r="E2" s="362"/>
      <c r="F2" s="340" t="s">
        <v>269</v>
      </c>
      <c r="G2" s="340" t="s">
        <v>270</v>
      </c>
      <c r="H2" s="340" t="s">
        <v>271</v>
      </c>
      <c r="I2" s="340" t="s">
        <v>272</v>
      </c>
      <c r="J2" s="361" t="s">
        <v>273</v>
      </c>
      <c r="K2" s="362"/>
      <c r="L2" s="340" t="s">
        <v>274</v>
      </c>
      <c r="M2" s="361" t="s">
        <v>275</v>
      </c>
      <c r="N2" s="362"/>
      <c r="O2" s="361" t="s">
        <v>276</v>
      </c>
      <c r="P2" s="362"/>
    </row>
    <row r="3" spans="1:21" ht="38.25">
      <c r="A3" s="341"/>
      <c r="B3" s="341"/>
      <c r="C3" s="341"/>
      <c r="D3" s="84" t="s">
        <v>277</v>
      </c>
      <c r="E3" s="84" t="s">
        <v>278</v>
      </c>
      <c r="F3" s="341"/>
      <c r="G3" s="363"/>
      <c r="H3" s="363"/>
      <c r="I3" s="363"/>
      <c r="J3" s="84" t="s">
        <v>279</v>
      </c>
      <c r="K3" s="84" t="s">
        <v>280</v>
      </c>
      <c r="L3" s="363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>
      <c r="B23" s="355" t="s">
        <v>299</v>
      </c>
      <c r="C23" s="356"/>
      <c r="D23" s="356"/>
      <c r="E23" s="356"/>
      <c r="F23" s="356"/>
      <c r="G23" s="356"/>
      <c r="H23" s="356"/>
      <c r="I23" s="356"/>
      <c r="J23" s="357"/>
    </row>
    <row r="24" spans="1:16">
      <c r="B24" s="355"/>
      <c r="C24" s="356"/>
      <c r="D24" s="356"/>
      <c r="E24" s="356"/>
      <c r="F24" s="356"/>
      <c r="G24" s="356"/>
      <c r="H24" s="356"/>
      <c r="I24" s="356"/>
      <c r="J24" s="357"/>
    </row>
    <row r="25" spans="1:16">
      <c r="B25" s="47"/>
      <c r="C25" s="358" t="s">
        <v>300</v>
      </c>
      <c r="D25" s="358"/>
      <c r="E25" s="358" t="s">
        <v>301</v>
      </c>
      <c r="F25" s="358"/>
      <c r="G25" s="358" t="s">
        <v>302</v>
      </c>
      <c r="H25" s="358"/>
      <c r="I25" s="29"/>
      <c r="J25" s="104"/>
    </row>
    <row r="26" spans="1:16">
      <c r="B26" s="47"/>
      <c r="C26" s="353">
        <v>246</v>
      </c>
      <c r="D26" s="353"/>
      <c r="E26" s="353">
        <v>306</v>
      </c>
      <c r="F26" s="353"/>
      <c r="G26" s="353">
        <v>70</v>
      </c>
      <c r="H26" s="353"/>
      <c r="I26" s="29"/>
      <c r="J26" s="104"/>
    </row>
    <row r="27" spans="1:16">
      <c r="B27" s="47"/>
      <c r="C27" s="354">
        <v>11.69</v>
      </c>
      <c r="D27" s="354"/>
      <c r="E27" s="354">
        <v>0</v>
      </c>
      <c r="F27" s="354"/>
      <c r="G27" s="354">
        <v>0</v>
      </c>
      <c r="H27" s="354"/>
      <c r="I27" s="29"/>
      <c r="J27" s="104"/>
    </row>
    <row r="28" spans="1:16">
      <c r="B28" s="47"/>
      <c r="C28" s="359">
        <v>3.06</v>
      </c>
      <c r="D28" s="359"/>
      <c r="E28" s="359">
        <v>0</v>
      </c>
      <c r="F28" s="359"/>
      <c r="G28" s="359">
        <v>0</v>
      </c>
      <c r="H28" s="359"/>
      <c r="I28" s="29"/>
      <c r="J28" s="104"/>
    </row>
    <row r="29" spans="1:16" ht="15.75" thickBot="1">
      <c r="B29" s="49"/>
      <c r="C29" s="105"/>
      <c r="D29" s="105"/>
      <c r="E29" s="105"/>
      <c r="F29" s="105"/>
      <c r="G29" s="352">
        <f>C28+E28+G28</f>
        <v>3.06</v>
      </c>
      <c r="H29" s="352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140" t="s">
        <v>314</v>
      </c>
    </row>
    <row r="2" spans="1:14" ht="18.75">
      <c r="A2" s="140"/>
    </row>
    <row r="3" spans="1:14" ht="15.75">
      <c r="A3" s="141"/>
    </row>
    <row r="4" spans="1:14" ht="18.75">
      <c r="A4" s="142" t="s">
        <v>336</v>
      </c>
    </row>
    <row r="5" spans="1:14" ht="19.5" thickBot="1">
      <c r="A5" s="142"/>
    </row>
    <row r="6" spans="1:14">
      <c r="A6" s="366" t="s">
        <v>160</v>
      </c>
      <c r="B6" s="366" t="s">
        <v>315</v>
      </c>
      <c r="C6" s="371" t="s">
        <v>316</v>
      </c>
      <c r="D6" s="371" t="s">
        <v>317</v>
      </c>
      <c r="E6" s="366" t="s">
        <v>318</v>
      </c>
      <c r="F6" s="366" t="s">
        <v>319</v>
      </c>
      <c r="G6" s="366" t="s">
        <v>320</v>
      </c>
      <c r="H6" s="366" t="s">
        <v>321</v>
      </c>
      <c r="I6" s="366" t="s">
        <v>322</v>
      </c>
      <c r="J6" s="366" t="s">
        <v>323</v>
      </c>
      <c r="K6" s="366" t="s">
        <v>324</v>
      </c>
      <c r="L6" s="366" t="s">
        <v>325</v>
      </c>
      <c r="M6" s="366" t="s">
        <v>326</v>
      </c>
      <c r="N6" s="366" t="s">
        <v>327</v>
      </c>
    </row>
    <row r="7" spans="1:14" ht="15.75" thickBot="1">
      <c r="A7" s="367"/>
      <c r="B7" s="367"/>
      <c r="C7" s="372"/>
      <c r="D7" s="372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spans="1:14" ht="16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70"/>
    </row>
    <row r="10" spans="1:14" ht="16.5" thickBot="1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4">
        <f>(F10+H10)*60%</f>
        <v>15288.16275</v>
      </c>
      <c r="J10" s="365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4">
        <f t="shared" ref="I11:I16" si="3">(F11+H11)*60%</f>
        <v>13249.74375</v>
      </c>
      <c r="J11" s="365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4">
        <f t="shared" si="3"/>
        <v>13249.74375</v>
      </c>
      <c r="J12" s="365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4">
        <f t="shared" si="3"/>
        <v>9104.9467499999992</v>
      </c>
      <c r="J13" s="365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4">
        <f t="shared" si="3"/>
        <v>7474.21425</v>
      </c>
      <c r="J14" s="365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4">
        <f t="shared" si="3"/>
        <v>4620.4222499999996</v>
      </c>
      <c r="J15" s="365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4">
        <f t="shared" si="3"/>
        <v>4620.4222499999996</v>
      </c>
      <c r="J16" s="365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8"/>
      <c r="J17" s="370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>
      <c r="A18" s="147"/>
    </row>
    <row r="19" spans="1:14" ht="18.75">
      <c r="A19" s="147"/>
      <c r="M19">
        <f>1326.188*0.302</f>
        <v>400.50877600000001</v>
      </c>
    </row>
    <row r="20" spans="1:14" ht="18.7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topLeftCell="A48" workbookViewId="0">
      <selection activeCell="N63" sqref="N63"/>
    </sheetView>
  </sheetViews>
  <sheetFormatPr defaultRowHeight="15"/>
  <cols>
    <col min="1" max="1" width="6.140625" customWidth="1"/>
    <col min="2" max="2" width="36.7109375" customWidth="1"/>
    <col min="3" max="5" width="20.7109375" customWidth="1"/>
  </cols>
  <sheetData>
    <row r="1" spans="1:5" ht="15.75" hidden="1">
      <c r="A1" s="374" t="s">
        <v>337</v>
      </c>
      <c r="B1" s="374"/>
      <c r="C1" s="374"/>
      <c r="D1" s="374"/>
      <c r="E1" s="374"/>
    </row>
    <row r="2" spans="1:5" ht="15.75" hidden="1">
      <c r="A2" s="374" t="s">
        <v>338</v>
      </c>
      <c r="B2" s="374"/>
      <c r="C2" s="374"/>
      <c r="D2" s="374"/>
      <c r="E2" s="374"/>
    </row>
    <row r="3" spans="1:5" ht="15.75" hidden="1">
      <c r="A3" s="374"/>
      <c r="B3" s="374"/>
      <c r="C3" s="374"/>
      <c r="D3" s="374"/>
      <c r="E3" s="374"/>
    </row>
    <row r="4" spans="1:5" ht="15.75" hidden="1" thickBot="1"/>
    <row r="5" spans="1:5" s="159" customFormat="1" ht="38.25" hidden="1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>
      <c r="A6" s="160">
        <v>1</v>
      </c>
      <c r="B6" s="161" t="s">
        <v>342</v>
      </c>
      <c r="C6" s="162"/>
      <c r="D6" s="162"/>
      <c r="E6" s="163"/>
    </row>
    <row r="7" spans="1:5" hidden="1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>
      <c r="A11" s="170"/>
      <c r="B11" s="170"/>
      <c r="C11" s="170"/>
      <c r="D11" s="170"/>
      <c r="E11" s="170"/>
    </row>
    <row r="12" spans="1:5" hidden="1">
      <c r="A12" s="375" t="s">
        <v>349</v>
      </c>
      <c r="B12" s="375"/>
      <c r="C12" s="375"/>
      <c r="D12" s="375"/>
      <c r="E12" s="375"/>
    </row>
    <row r="13" spans="1:5" hidden="1">
      <c r="A13" s="171"/>
      <c r="B13" s="171"/>
      <c r="C13" s="171"/>
      <c r="D13" s="171"/>
      <c r="E13" s="171"/>
    </row>
    <row r="14" spans="1:5" hidden="1"/>
    <row r="15" spans="1:5" s="173" customFormat="1" hidden="1">
      <c r="A15" s="376" t="s">
        <v>350</v>
      </c>
      <c r="B15" s="376"/>
      <c r="C15" s="377" t="s">
        <v>351</v>
      </c>
      <c r="D15" s="377"/>
      <c r="E15" s="172" t="s">
        <v>352</v>
      </c>
    </row>
    <row r="16" spans="1:5" hidden="1">
      <c r="C16" s="373" t="s">
        <v>353</v>
      </c>
      <c r="D16" s="373"/>
    </row>
    <row r="17" spans="1:6" hidden="1"/>
    <row r="18" spans="1:6" hidden="1"/>
    <row r="19" spans="1:6" hidden="1"/>
    <row r="20" spans="1:6" hidden="1"/>
    <row r="21" spans="1:6" hidden="1"/>
    <row r="22" spans="1:6" hidden="1"/>
    <row r="23" spans="1:6" ht="15.75" hidden="1">
      <c r="A23" s="374" t="s">
        <v>337</v>
      </c>
      <c r="B23" s="374"/>
      <c r="C23" s="374"/>
      <c r="D23" s="374"/>
      <c r="E23" s="374"/>
    </row>
    <row r="24" spans="1:6" ht="15.75" hidden="1">
      <c r="A24" s="374" t="s">
        <v>354</v>
      </c>
      <c r="B24" s="374"/>
      <c r="C24" s="374"/>
      <c r="D24" s="374"/>
      <c r="E24" s="374"/>
    </row>
    <row r="25" spans="1:6" ht="15.75" hidden="1">
      <c r="A25" s="374"/>
      <c r="B25" s="374"/>
      <c r="C25" s="374"/>
      <c r="D25" s="374"/>
      <c r="E25" s="374"/>
    </row>
    <row r="26" spans="1:6" ht="15.75" hidden="1" thickBot="1"/>
    <row r="27" spans="1:6" ht="38.25" hidden="1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>
      <c r="A28" s="160">
        <v>1</v>
      </c>
      <c r="B28" s="161" t="s">
        <v>342</v>
      </c>
      <c r="C28" s="162"/>
      <c r="D28" s="162"/>
      <c r="E28" s="163"/>
    </row>
    <row r="29" spans="1:6" hidden="1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>
      <c r="A33" s="170"/>
      <c r="B33" s="170"/>
      <c r="C33" s="170"/>
      <c r="D33" s="170"/>
      <c r="E33" s="170"/>
    </row>
    <row r="34" spans="1:5" hidden="1">
      <c r="A34" s="375" t="s">
        <v>349</v>
      </c>
      <c r="B34" s="375"/>
      <c r="C34" s="375"/>
      <c r="D34" s="375"/>
      <c r="E34" s="375"/>
    </row>
    <row r="35" spans="1:5" hidden="1">
      <c r="A35" s="171"/>
      <c r="B35" s="171"/>
      <c r="C35" s="171"/>
      <c r="D35" s="171"/>
      <c r="E35" s="171"/>
    </row>
    <row r="36" spans="1:5" hidden="1"/>
    <row r="37" spans="1:5" ht="15.75" hidden="1">
      <c r="A37" s="376" t="s">
        <v>350</v>
      </c>
      <c r="B37" s="376"/>
      <c r="C37" s="377" t="s">
        <v>351</v>
      </c>
      <c r="D37" s="377"/>
      <c r="E37" s="172" t="s">
        <v>355</v>
      </c>
    </row>
    <row r="38" spans="1:5" hidden="1">
      <c r="C38" s="373" t="s">
        <v>353</v>
      </c>
      <c r="D38" s="373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9" spans="1:5" ht="15.75">
      <c r="A49" s="374" t="s">
        <v>337</v>
      </c>
      <c r="B49" s="374"/>
      <c r="C49" s="374"/>
      <c r="D49" s="374"/>
      <c r="E49" s="374"/>
    </row>
    <row r="50" spans="1:5" ht="15.75">
      <c r="A50" s="374" t="s">
        <v>354</v>
      </c>
      <c r="B50" s="374"/>
      <c r="C50" s="374"/>
      <c r="D50" s="374"/>
      <c r="E50" s="374"/>
    </row>
    <row r="51" spans="1:5" ht="15.75">
      <c r="A51" s="374"/>
      <c r="B51" s="374"/>
      <c r="C51" s="374"/>
      <c r="D51" s="374"/>
      <c r="E51" s="374"/>
    </row>
    <row r="52" spans="1:5" ht="15.75" thickBot="1"/>
    <row r="53" spans="1:5" ht="38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>
      <c r="A54" s="160">
        <v>1</v>
      </c>
      <c r="B54" s="161" t="s">
        <v>342</v>
      </c>
      <c r="C54" s="162"/>
      <c r="D54" s="162"/>
      <c r="E54" s="163"/>
    </row>
    <row r="55" spans="1: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>
      <c r="A59" s="170"/>
      <c r="B59" s="170"/>
      <c r="C59" s="170"/>
      <c r="D59" s="170"/>
      <c r="E59" s="170"/>
    </row>
    <row r="60" spans="1:5">
      <c r="A60" s="375" t="s">
        <v>349</v>
      </c>
      <c r="B60" s="375"/>
      <c r="C60" s="375"/>
      <c r="D60" s="375"/>
      <c r="E60" s="375"/>
    </row>
    <row r="61" spans="1:5">
      <c r="A61" s="171"/>
      <c r="B61" s="171"/>
      <c r="C61" s="171"/>
      <c r="D61" s="171"/>
      <c r="E61" s="171"/>
    </row>
    <row r="63" spans="1:5" ht="15.75">
      <c r="A63" s="376"/>
      <c r="B63" s="376"/>
      <c r="C63" s="377"/>
      <c r="D63" s="377"/>
      <c r="E63" s="172"/>
    </row>
    <row r="64" spans="1:5">
      <c r="C64" s="373"/>
      <c r="D64" s="373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8" sqref="H8"/>
    </sheetView>
  </sheetViews>
  <sheetFormatPr defaultRowHeight="1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6.8554687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>
      <c r="A1" s="212"/>
      <c r="B1" s="212"/>
      <c r="C1" s="212"/>
      <c r="D1" s="212"/>
    </row>
    <row r="2" spans="1:8" ht="37.5" customHeight="1">
      <c r="A2" s="213"/>
      <c r="B2" s="213"/>
      <c r="C2" s="332" t="s">
        <v>459</v>
      </c>
      <c r="D2" s="332"/>
      <c r="E2" s="332"/>
    </row>
    <row r="3" spans="1:8" ht="18.75">
      <c r="A3" s="300"/>
      <c r="B3" s="300"/>
      <c r="C3" s="300"/>
      <c r="D3" s="300"/>
      <c r="E3" s="301"/>
    </row>
    <row r="4" spans="1:8" ht="77.25" customHeight="1">
      <c r="A4" s="332" t="s">
        <v>460</v>
      </c>
      <c r="B4" s="332"/>
      <c r="C4" s="332"/>
      <c r="D4" s="332"/>
      <c r="E4" s="332"/>
      <c r="F4" s="182"/>
    </row>
    <row r="5" spans="1:8" ht="18.75">
      <c r="A5" s="214"/>
      <c r="B5" s="214"/>
      <c r="C5" s="214"/>
      <c r="D5" s="214"/>
      <c r="E5" s="214"/>
      <c r="F5" s="183"/>
      <c r="G5" s="183"/>
      <c r="H5" s="183"/>
    </row>
    <row r="6" spans="1:8" ht="15.75">
      <c r="A6" s="323" t="s">
        <v>160</v>
      </c>
      <c r="B6" s="323" t="s">
        <v>234</v>
      </c>
      <c r="C6" s="378" t="s">
        <v>404</v>
      </c>
      <c r="D6" s="378"/>
      <c r="E6" s="378"/>
    </row>
    <row r="7" spans="1:8" ht="63">
      <c r="A7" s="325"/>
      <c r="B7" s="325"/>
      <c r="C7" s="185" t="s">
        <v>235</v>
      </c>
      <c r="D7" s="185" t="s">
        <v>221</v>
      </c>
      <c r="E7" s="299" t="s">
        <v>222</v>
      </c>
    </row>
    <row r="8" spans="1:8" s="77" customFormat="1" ht="15.7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3" si="0">+C9-D9</f>
        <v>0</v>
      </c>
    </row>
    <row r="10" spans="1:8" ht="31.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>
      <c r="A14" s="185" t="s">
        <v>229</v>
      </c>
      <c r="B14" s="215" t="s">
        <v>405</v>
      </c>
      <c r="C14" s="189">
        <v>0</v>
      </c>
      <c r="D14" s="189">
        <v>0</v>
      </c>
      <c r="E14" s="189">
        <f t="shared" ref="E14:E15" si="1">+C14-D14</f>
        <v>0</v>
      </c>
    </row>
    <row r="15" spans="1:8" ht="15.75">
      <c r="A15" s="185" t="s">
        <v>120</v>
      </c>
      <c r="B15" s="5" t="s">
        <v>129</v>
      </c>
      <c r="C15" s="189">
        <v>0</v>
      </c>
      <c r="D15" s="189">
        <v>0</v>
      </c>
      <c r="E15" s="189">
        <f t="shared" si="1"/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313" t="s">
        <v>144</v>
      </c>
      <c r="B1" s="314"/>
      <c r="C1" s="314"/>
      <c r="D1" s="314"/>
      <c r="E1" s="314"/>
      <c r="F1" s="314"/>
      <c r="G1" s="314"/>
      <c r="H1" s="314"/>
      <c r="I1" s="27"/>
      <c r="J1" s="27"/>
      <c r="K1" s="27"/>
      <c r="L1" s="27"/>
      <c r="M1" s="28"/>
    </row>
    <row r="2" spans="1:23">
      <c r="A2" s="315"/>
      <c r="B2" s="316"/>
      <c r="C2" s="316"/>
      <c r="D2" s="316"/>
      <c r="E2" s="316"/>
      <c r="F2" s="316"/>
      <c r="G2" s="316"/>
      <c r="H2" s="316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>
      <c r="J25" s="54"/>
      <c r="K25" s="54"/>
    </row>
    <row r="27" spans="1:23">
      <c r="C27" s="55"/>
      <c r="D27" s="55"/>
      <c r="E27" s="55"/>
      <c r="F27" s="55"/>
      <c r="G27" s="55"/>
      <c r="H27" s="55"/>
      <c r="I27" s="55"/>
    </row>
    <row r="28" spans="1:23">
      <c r="A28" s="55"/>
      <c r="B28" s="55"/>
      <c r="C28" s="55"/>
      <c r="D28" s="55"/>
      <c r="E28" s="55"/>
      <c r="F28" s="55"/>
      <c r="G28" s="55"/>
      <c r="H28" s="55"/>
      <c r="I28" s="55"/>
    </row>
    <row r="29" spans="1:2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>
      <c r="J32" s="55"/>
    </row>
    <row r="33" spans="1:10">
      <c r="J33" s="55"/>
    </row>
    <row r="34" spans="1:10">
      <c r="J34" s="55"/>
    </row>
    <row r="35" spans="1:10">
      <c r="J35" s="55"/>
    </row>
    <row r="36" spans="1:10">
      <c r="J36" s="55"/>
    </row>
    <row r="37" spans="1:10">
      <c r="J37" s="55"/>
    </row>
    <row r="38" spans="1:10">
      <c r="J38" s="55"/>
    </row>
    <row r="39" spans="1:10"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4" sqref="B14"/>
    </sheetView>
  </sheetViews>
  <sheetFormatPr defaultRowHeight="15"/>
  <cols>
    <col min="1" max="1" width="5.85546875" customWidth="1"/>
    <col min="2" max="2" width="29.42578125" customWidth="1"/>
    <col min="3" max="3" width="29" customWidth="1"/>
  </cols>
  <sheetData>
    <row r="1" spans="1:3">
      <c r="A1" s="319" t="s">
        <v>177</v>
      </c>
      <c r="B1" s="319"/>
      <c r="C1" s="319"/>
    </row>
    <row r="2" spans="1:3" ht="30">
      <c r="A2" s="56" t="s">
        <v>160</v>
      </c>
      <c r="B2" s="57" t="s">
        <v>161</v>
      </c>
      <c r="C2" s="57" t="s">
        <v>162</v>
      </c>
    </row>
    <row r="3" spans="1:3" ht="15" customHeight="1">
      <c r="A3" s="58">
        <v>1</v>
      </c>
      <c r="B3" s="58" t="s">
        <v>163</v>
      </c>
      <c r="C3" s="62">
        <f>C4+C8+C9+C10</f>
        <v>16.209000000000003</v>
      </c>
    </row>
    <row r="4" spans="1:3" ht="18" customHeight="1">
      <c r="A4" s="60" t="s">
        <v>6</v>
      </c>
      <c r="B4" s="60" t="s">
        <v>164</v>
      </c>
      <c r="C4" s="61">
        <f>C5+C6+C7</f>
        <v>12.205</v>
      </c>
    </row>
    <row r="5" spans="1:3">
      <c r="A5" s="60" t="s">
        <v>165</v>
      </c>
      <c r="B5" s="60" t="s">
        <v>166</v>
      </c>
      <c r="C5" s="2">
        <v>12.205</v>
      </c>
    </row>
    <row r="6" spans="1:3">
      <c r="A6" s="60" t="s">
        <v>167</v>
      </c>
      <c r="B6" s="60" t="s">
        <v>168</v>
      </c>
      <c r="C6" s="61">
        <v>0</v>
      </c>
    </row>
    <row r="7" spans="1:3" ht="30">
      <c r="A7" s="60" t="s">
        <v>169</v>
      </c>
      <c r="B7" s="60" t="s">
        <v>170</v>
      </c>
      <c r="C7" s="61">
        <v>0</v>
      </c>
    </row>
    <row r="8" spans="1:3">
      <c r="A8" s="60" t="s">
        <v>8</v>
      </c>
      <c r="B8" s="60" t="s">
        <v>171</v>
      </c>
      <c r="C8" s="2">
        <v>0.874</v>
      </c>
    </row>
    <row r="9" spans="1:3">
      <c r="A9" s="60" t="s">
        <v>27</v>
      </c>
      <c r="B9" s="60" t="s">
        <v>172</v>
      </c>
      <c r="C9" s="2">
        <v>3.0939999999999999</v>
      </c>
    </row>
    <row r="10" spans="1:3">
      <c r="A10" s="60" t="s">
        <v>29</v>
      </c>
      <c r="B10" s="60" t="s">
        <v>173</v>
      </c>
      <c r="C10" s="2">
        <v>3.5999999999999997E-2</v>
      </c>
    </row>
    <row r="11" spans="1:3">
      <c r="A11" s="59"/>
      <c r="B11" s="59" t="s">
        <v>174</v>
      </c>
      <c r="C11" s="63">
        <f>C3</f>
        <v>16.209000000000003</v>
      </c>
    </row>
    <row r="12" spans="1:3">
      <c r="A12" s="59">
        <v>2</v>
      </c>
      <c r="B12" s="59" t="s">
        <v>175</v>
      </c>
      <c r="C12" s="59">
        <f>C13+C17+C18+C19</f>
        <v>29.202000000000002</v>
      </c>
    </row>
    <row r="13" spans="1:3">
      <c r="A13" s="60" t="s">
        <v>6</v>
      </c>
      <c r="B13" s="60" t="s">
        <v>164</v>
      </c>
      <c r="C13" s="2">
        <f>C14+C15+C16</f>
        <v>24.509</v>
      </c>
    </row>
    <row r="14" spans="1:3">
      <c r="A14" s="60" t="s">
        <v>165</v>
      </c>
      <c r="B14" s="60" t="s">
        <v>166</v>
      </c>
      <c r="C14" s="2">
        <v>20.285</v>
      </c>
    </row>
    <row r="15" spans="1:3">
      <c r="A15" s="60" t="s">
        <v>167</v>
      </c>
      <c r="B15" s="60" t="s">
        <v>168</v>
      </c>
      <c r="C15" s="2">
        <v>0.98899999999999999</v>
      </c>
    </row>
    <row r="16" spans="1:3" ht="30">
      <c r="A16" s="60" t="s">
        <v>169</v>
      </c>
      <c r="B16" s="60" t="s">
        <v>170</v>
      </c>
      <c r="C16" s="2">
        <v>3.2349999999999999</v>
      </c>
    </row>
    <row r="17" spans="1:4">
      <c r="A17" s="60" t="s">
        <v>8</v>
      </c>
      <c r="B17" s="60" t="s">
        <v>171</v>
      </c>
      <c r="C17" s="2">
        <v>0.56599999999999995</v>
      </c>
    </row>
    <row r="18" spans="1:4">
      <c r="A18" s="60" t="s">
        <v>27</v>
      </c>
      <c r="B18" s="60" t="s">
        <v>172</v>
      </c>
      <c r="C18" s="2">
        <v>3.8029999999999999</v>
      </c>
    </row>
    <row r="19" spans="1:4">
      <c r="A19" s="60" t="s">
        <v>29</v>
      </c>
      <c r="B19" s="60" t="s">
        <v>173</v>
      </c>
      <c r="C19" s="2">
        <v>0.32400000000000001</v>
      </c>
    </row>
    <row r="20" spans="1:4">
      <c r="A20" s="64"/>
      <c r="B20" s="64" t="s">
        <v>174</v>
      </c>
      <c r="C20" s="59">
        <f>C12</f>
        <v>29.202000000000002</v>
      </c>
    </row>
    <row r="21" spans="1:4" ht="30" customHeight="1">
      <c r="A21" s="317" t="s">
        <v>176</v>
      </c>
      <c r="B21" s="318"/>
      <c r="C21" s="61">
        <f>C29</f>
        <v>45.410999999999994</v>
      </c>
    </row>
    <row r="22" spans="1:4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>
      <c r="A23" s="60" t="s">
        <v>165</v>
      </c>
      <c r="B23" s="60" t="s">
        <v>166</v>
      </c>
      <c r="C23" s="2">
        <f t="shared" si="0"/>
        <v>32.49</v>
      </c>
    </row>
    <row r="24" spans="1:4">
      <c r="A24" s="60" t="s">
        <v>167</v>
      </c>
      <c r="B24" s="60" t="s">
        <v>168</v>
      </c>
      <c r="C24" s="61">
        <f t="shared" si="0"/>
        <v>0.98899999999999999</v>
      </c>
    </row>
    <row r="25" spans="1:4" ht="30">
      <c r="A25" s="60" t="s">
        <v>169</v>
      </c>
      <c r="B25" s="60" t="s">
        <v>170</v>
      </c>
      <c r="C25" s="61">
        <f t="shared" si="0"/>
        <v>3.2349999999999999</v>
      </c>
    </row>
    <row r="26" spans="1:4">
      <c r="A26" s="60" t="s">
        <v>8</v>
      </c>
      <c r="B26" s="60" t="s">
        <v>171</v>
      </c>
      <c r="C26" s="2">
        <f t="shared" si="0"/>
        <v>1.44</v>
      </c>
    </row>
    <row r="27" spans="1:4">
      <c r="A27" s="60" t="s">
        <v>27</v>
      </c>
      <c r="B27" s="60" t="s">
        <v>172</v>
      </c>
      <c r="C27" s="2">
        <f t="shared" si="0"/>
        <v>6.8970000000000002</v>
      </c>
    </row>
    <row r="28" spans="1:4">
      <c r="A28" s="60" t="s">
        <v>29</v>
      </c>
      <c r="B28" s="60" t="s">
        <v>173</v>
      </c>
      <c r="C28" s="2">
        <f t="shared" si="0"/>
        <v>0.36</v>
      </c>
    </row>
    <row r="29" spans="1:4">
      <c r="A29" s="60"/>
      <c r="B29" s="64" t="s">
        <v>174</v>
      </c>
      <c r="C29" s="63">
        <f>C22+C26+C27+C28</f>
        <v>45.410999999999994</v>
      </c>
      <c r="D29" s="25"/>
    </row>
    <row r="30" spans="1:4" hidden="1">
      <c r="A30" s="2"/>
      <c r="B30" s="2"/>
      <c r="C30" s="2"/>
    </row>
    <row r="31" spans="1:4" hidden="1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opLeftCell="A13" workbookViewId="0">
      <selection activeCell="G37" sqref="G37"/>
    </sheetView>
  </sheetViews>
  <sheetFormatPr defaultColWidth="39.85546875" defaultRowHeight="15.75" outlineLevelRow="1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>
      <c r="C1" s="320" t="s">
        <v>450</v>
      </c>
      <c r="D1" s="320"/>
      <c r="E1" s="320"/>
    </row>
    <row r="2" spans="1:8" ht="30" customHeight="1">
      <c r="A2" s="181"/>
      <c r="C2" s="181"/>
      <c r="D2" s="181"/>
      <c r="E2" s="181"/>
    </row>
    <row r="3" spans="1:8" ht="20.25" customHeight="1">
      <c r="A3" s="321" t="s">
        <v>357</v>
      </c>
      <c r="B3" s="321"/>
      <c r="C3" s="321"/>
      <c r="D3" s="321"/>
      <c r="E3" s="321"/>
      <c r="F3" s="182"/>
    </row>
    <row r="4" spans="1:8" ht="54" customHeight="1">
      <c r="A4" s="322" t="s">
        <v>451</v>
      </c>
      <c r="B4" s="322"/>
      <c r="C4" s="322"/>
      <c r="D4" s="322"/>
      <c r="E4" s="322"/>
      <c r="F4" s="183"/>
      <c r="G4" s="183"/>
      <c r="H4" s="183"/>
    </row>
    <row r="5" spans="1:8" ht="18.75">
      <c r="C5" s="184"/>
    </row>
    <row r="6" spans="1:8" ht="15.6" customHeight="1">
      <c r="A6" s="323" t="s">
        <v>160</v>
      </c>
      <c r="B6" s="323" t="s">
        <v>239</v>
      </c>
      <c r="C6" s="323" t="s">
        <v>240</v>
      </c>
      <c r="D6" s="326" t="s">
        <v>440</v>
      </c>
      <c r="E6" s="327"/>
    </row>
    <row r="7" spans="1:8" ht="18.600000000000001" customHeight="1">
      <c r="A7" s="324"/>
      <c r="B7" s="324"/>
      <c r="C7" s="324"/>
      <c r="D7" s="323" t="s">
        <v>359</v>
      </c>
      <c r="E7" s="323" t="s">
        <v>360</v>
      </c>
    </row>
    <row r="8" spans="1:8" ht="18.600000000000001" customHeight="1">
      <c r="A8" s="325"/>
      <c r="B8" s="325"/>
      <c r="C8" s="325"/>
      <c r="D8" s="325"/>
      <c r="E8" s="325"/>
    </row>
    <row r="9" spans="1:8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>
      <c r="A10" s="185">
        <v>1</v>
      </c>
      <c r="B10" s="186" t="s">
        <v>361</v>
      </c>
      <c r="C10" s="185" t="s">
        <v>248</v>
      </c>
      <c r="D10" s="187">
        <v>6.35</v>
      </c>
      <c r="E10" s="187">
        <v>6.35</v>
      </c>
    </row>
    <row r="11" spans="1:8" ht="47.25">
      <c r="A11" s="185">
        <v>2</v>
      </c>
      <c r="B11" s="186" t="s">
        <v>362</v>
      </c>
      <c r="C11" s="185" t="s">
        <v>363</v>
      </c>
      <c r="D11" s="187">
        <v>4</v>
      </c>
      <c r="E11" s="187">
        <v>4</v>
      </c>
    </row>
    <row r="12" spans="1:8" ht="31.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>
      <c r="A13" s="185">
        <v>4</v>
      </c>
      <c r="B13" s="186" t="s">
        <v>441</v>
      </c>
      <c r="C13" s="185" t="s">
        <v>363</v>
      </c>
      <c r="D13" s="187">
        <v>0</v>
      </c>
      <c r="E13" s="187">
        <v>0</v>
      </c>
    </row>
    <row r="14" spans="1:8" ht="33" customHeight="1">
      <c r="A14" s="185">
        <v>5</v>
      </c>
      <c r="B14" s="186" t="s">
        <v>365</v>
      </c>
      <c r="C14" s="185" t="s">
        <v>366</v>
      </c>
      <c r="D14" s="187">
        <v>0.8</v>
      </c>
      <c r="E14" s="187">
        <f>D14</f>
        <v>0.8</v>
      </c>
    </row>
    <row r="15" spans="1:8" ht="22.5" customHeight="1">
      <c r="A15" s="185">
        <v>6</v>
      </c>
      <c r="B15" s="186" t="s">
        <v>367</v>
      </c>
      <c r="C15" s="185" t="s">
        <v>366</v>
      </c>
      <c r="D15" s="81">
        <v>0.03</v>
      </c>
      <c r="E15" s="81">
        <v>0.03</v>
      </c>
    </row>
    <row r="16" spans="1:8">
      <c r="A16" s="185">
        <v>7</v>
      </c>
      <c r="B16" s="186" t="s">
        <v>368</v>
      </c>
      <c r="C16" s="185" t="s">
        <v>369</v>
      </c>
      <c r="D16" s="187">
        <f>ROUND(D17+D18,2)</f>
        <v>10.69</v>
      </c>
      <c r="E16" s="187">
        <f>ROUND(E17+E18,2)</f>
        <v>10.69</v>
      </c>
    </row>
    <row r="17" spans="1:5" ht="31.5">
      <c r="A17" s="185">
        <v>8</v>
      </c>
      <c r="B17" s="186" t="s">
        <v>370</v>
      </c>
      <c r="C17" s="185" t="s">
        <v>369</v>
      </c>
      <c r="D17" s="187">
        <v>1.1499999999999999</v>
      </c>
      <c r="E17" s="187">
        <f>D17</f>
        <v>1.1499999999999999</v>
      </c>
    </row>
    <row r="18" spans="1:5" ht="31.5">
      <c r="A18" s="185">
        <v>9</v>
      </c>
      <c r="B18" s="188" t="s">
        <v>371</v>
      </c>
      <c r="C18" s="185" t="s">
        <v>369</v>
      </c>
      <c r="D18" s="187">
        <f>ROUND(D19+D21+D22+D24,2)</f>
        <v>9.5399999999999991</v>
      </c>
      <c r="E18" s="187">
        <f>ROUND(E19+E21+E22+E24,2)</f>
        <v>9.5399999999999991</v>
      </c>
    </row>
    <row r="19" spans="1:5">
      <c r="A19" s="185" t="s">
        <v>191</v>
      </c>
      <c r="B19" s="188" t="s">
        <v>372</v>
      </c>
      <c r="C19" s="185" t="s">
        <v>369</v>
      </c>
      <c r="D19" s="187">
        <v>8.36</v>
      </c>
      <c r="E19" s="187">
        <f t="shared" ref="E19:E26" si="0">D19</f>
        <v>8.36</v>
      </c>
    </row>
    <row r="20" spans="1:5">
      <c r="A20" s="189" t="s">
        <v>373</v>
      </c>
      <c r="B20" s="188" t="s">
        <v>374</v>
      </c>
      <c r="C20" s="185" t="s">
        <v>369</v>
      </c>
      <c r="D20" s="190">
        <v>1.3872</v>
      </c>
      <c r="E20" s="187">
        <f t="shared" si="0"/>
        <v>1.3872</v>
      </c>
    </row>
    <row r="21" spans="1:5">
      <c r="A21" s="185" t="s">
        <v>192</v>
      </c>
      <c r="B21" s="188" t="s">
        <v>375</v>
      </c>
      <c r="C21" s="185" t="s">
        <v>369</v>
      </c>
      <c r="D21" s="187">
        <v>0</v>
      </c>
      <c r="E21" s="187">
        <f t="shared" si="0"/>
        <v>0</v>
      </c>
    </row>
    <row r="22" spans="1:5">
      <c r="A22" s="185" t="s">
        <v>193</v>
      </c>
      <c r="B22" s="188" t="s">
        <v>376</v>
      </c>
      <c r="C22" s="185" t="s">
        <v>369</v>
      </c>
      <c r="D22" s="187">
        <v>0.71</v>
      </c>
      <c r="E22" s="187">
        <f>0.706</f>
        <v>0.70599999999999996</v>
      </c>
    </row>
    <row r="23" spans="1:5">
      <c r="A23" s="185" t="s">
        <v>377</v>
      </c>
      <c r="B23" s="188" t="s">
        <v>374</v>
      </c>
      <c r="C23" s="185" t="s">
        <v>369</v>
      </c>
      <c r="D23" s="190">
        <f>D22</f>
        <v>0.71</v>
      </c>
      <c r="E23" s="187">
        <f>E22</f>
        <v>0.70599999999999996</v>
      </c>
    </row>
    <row r="24" spans="1:5">
      <c r="A24" s="185" t="s">
        <v>194</v>
      </c>
      <c r="B24" s="188" t="s">
        <v>378</v>
      </c>
      <c r="C24" s="185" t="s">
        <v>369</v>
      </c>
      <c r="D24" s="190">
        <v>0.47</v>
      </c>
      <c r="E24" s="187">
        <v>0.47399999999999998</v>
      </c>
    </row>
    <row r="25" spans="1:5">
      <c r="A25" s="185" t="s">
        <v>379</v>
      </c>
      <c r="B25" s="188" t="s">
        <v>374</v>
      </c>
      <c r="C25" s="185" t="s">
        <v>369</v>
      </c>
      <c r="D25" s="190">
        <v>0.47</v>
      </c>
      <c r="E25" s="187">
        <v>0.47399999999999998</v>
      </c>
    </row>
    <row r="26" spans="1:5" ht="31.5">
      <c r="A26" s="185">
        <v>10</v>
      </c>
      <c r="B26" s="188" t="s">
        <v>442</v>
      </c>
      <c r="C26" s="185" t="s">
        <v>369</v>
      </c>
      <c r="D26" s="190">
        <v>0</v>
      </c>
      <c r="E26" s="187">
        <f t="shared" si="0"/>
        <v>0</v>
      </c>
    </row>
    <row r="27" spans="1:5">
      <c r="A27" s="185">
        <v>11</v>
      </c>
      <c r="B27" s="191" t="s">
        <v>380</v>
      </c>
      <c r="C27" s="192" t="s">
        <v>381</v>
      </c>
      <c r="D27" s="193">
        <v>10.58</v>
      </c>
      <c r="E27" s="193">
        <v>10.58</v>
      </c>
    </row>
    <row r="28" spans="1:5" ht="63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>
      <c r="A29" s="185" t="s">
        <v>443</v>
      </c>
      <c r="B29" s="191" t="s">
        <v>384</v>
      </c>
      <c r="C29" s="192" t="s">
        <v>383</v>
      </c>
      <c r="D29" s="190">
        <v>0.96</v>
      </c>
      <c r="E29" s="190">
        <v>0.96</v>
      </c>
    </row>
    <row r="30" spans="1:5" ht="15.75" customHeight="1">
      <c r="A30" s="185" t="s">
        <v>444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>
      <c r="A31" s="185">
        <v>13</v>
      </c>
      <c r="B31" s="191" t="s">
        <v>445</v>
      </c>
      <c r="C31" s="191" t="s">
        <v>452</v>
      </c>
      <c r="D31" s="187">
        <v>0</v>
      </c>
      <c r="E31" s="187">
        <v>0</v>
      </c>
    </row>
    <row r="32" spans="1: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>
      <c r="A33" s="185">
        <v>15</v>
      </c>
      <c r="B33" s="188" t="s">
        <v>386</v>
      </c>
      <c r="C33" s="188"/>
      <c r="D33" s="187"/>
      <c r="E33" s="187"/>
    </row>
    <row r="34" spans="1:5">
      <c r="A34" s="185" t="s">
        <v>446</v>
      </c>
      <c r="B34" s="188" t="s">
        <v>387</v>
      </c>
      <c r="C34" s="185" t="s">
        <v>242</v>
      </c>
      <c r="D34" s="187">
        <v>107.3</v>
      </c>
      <c r="E34" s="187">
        <f>D34</f>
        <v>107.3</v>
      </c>
    </row>
    <row r="35" spans="1:5" hidden="1" outlineLevel="1">
      <c r="A35" s="185" t="s">
        <v>388</v>
      </c>
      <c r="B35" s="188" t="s">
        <v>389</v>
      </c>
      <c r="C35" s="185" t="s">
        <v>242</v>
      </c>
      <c r="D35" s="187">
        <v>0</v>
      </c>
      <c r="E35" s="187">
        <f>D35</f>
        <v>0</v>
      </c>
    </row>
    <row r="36" spans="1:5" hidden="1" outlineLevel="1">
      <c r="A36" s="185" t="s">
        <v>390</v>
      </c>
      <c r="B36" s="188" t="s">
        <v>391</v>
      </c>
      <c r="C36" s="185" t="s">
        <v>242</v>
      </c>
      <c r="D36" s="187">
        <v>0</v>
      </c>
      <c r="E36" s="187">
        <f>D36</f>
        <v>0</v>
      </c>
    </row>
    <row r="37" spans="1:5" collapsed="1">
      <c r="A37" s="185" t="s">
        <v>447</v>
      </c>
      <c r="B37" s="188" t="s">
        <v>392</v>
      </c>
      <c r="C37" s="185" t="s">
        <v>242</v>
      </c>
      <c r="D37" s="187">
        <v>103</v>
      </c>
      <c r="E37" s="187">
        <f>D37</f>
        <v>103</v>
      </c>
    </row>
    <row r="38" spans="1:5" hidden="1" outlineLevel="1">
      <c r="A38" s="185" t="s">
        <v>393</v>
      </c>
      <c r="B38" s="188" t="s">
        <v>394</v>
      </c>
      <c r="C38" s="185" t="s">
        <v>242</v>
      </c>
      <c r="D38" s="196">
        <v>0</v>
      </c>
      <c r="E38" s="196">
        <f>D38</f>
        <v>0</v>
      </c>
    </row>
    <row r="39" spans="1:5" collapsed="1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topLeftCell="A2" workbookViewId="0">
      <selection activeCell="A5" sqref="A5:E5"/>
    </sheetView>
  </sheetViews>
  <sheetFormatPr defaultRowHeight="15.7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/>
    <row r="2" spans="1:7" ht="38.25" customHeight="1">
      <c r="B2" s="199"/>
      <c r="C2" s="328" t="s">
        <v>453</v>
      </c>
      <c r="D2" s="328"/>
      <c r="E2" s="328"/>
    </row>
    <row r="3" spans="1:7" ht="18.75">
      <c r="A3" s="200"/>
      <c r="B3" s="200"/>
      <c r="C3" s="201"/>
      <c r="D3" s="201"/>
    </row>
    <row r="4" spans="1:7" ht="24.75" customHeight="1">
      <c r="A4" s="329" t="s">
        <v>395</v>
      </c>
      <c r="B4" s="329"/>
      <c r="C4" s="329"/>
      <c r="D4" s="329"/>
      <c r="E4" s="329"/>
      <c r="G4" s="182"/>
    </row>
    <row r="5" spans="1:7" ht="58.5" customHeight="1">
      <c r="A5" s="322" t="s">
        <v>454</v>
      </c>
      <c r="B5" s="322"/>
      <c r="C5" s="322"/>
      <c r="D5" s="322"/>
      <c r="E5" s="322"/>
    </row>
    <row r="6" spans="1:7" ht="16.5" customHeight="1">
      <c r="E6" s="202" t="s">
        <v>219</v>
      </c>
    </row>
    <row r="7" spans="1:7" ht="17.25" customHeight="1">
      <c r="A7" s="330" t="s">
        <v>160</v>
      </c>
      <c r="B7" s="330" t="s">
        <v>1</v>
      </c>
      <c r="C7" s="330" t="s">
        <v>448</v>
      </c>
      <c r="D7" s="330"/>
      <c r="E7" s="330"/>
    </row>
    <row r="8" spans="1:7" ht="67.5" customHeight="1">
      <c r="A8" s="330"/>
      <c r="B8" s="330"/>
      <c r="C8" s="203" t="s">
        <v>220</v>
      </c>
      <c r="D8" s="203" t="s">
        <v>221</v>
      </c>
      <c r="E8" s="204" t="s">
        <v>222</v>
      </c>
    </row>
    <row r="9" spans="1:7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>
      <c r="A10" s="177">
        <v>1</v>
      </c>
      <c r="B10" s="79" t="s">
        <v>5</v>
      </c>
      <c r="C10" s="206">
        <v>545.08000000000004</v>
      </c>
      <c r="D10" s="206">
        <f>C10</f>
        <v>545.08000000000004</v>
      </c>
      <c r="E10" s="206">
        <f t="shared" ref="E10:E16" si="0">C10-D10</f>
        <v>0</v>
      </c>
    </row>
    <row r="11" spans="1:7">
      <c r="A11" s="207">
        <v>2</v>
      </c>
      <c r="B11" s="208" t="s">
        <v>52</v>
      </c>
      <c r="C11" s="206">
        <v>260.20999999999998</v>
      </c>
      <c r="D11" s="209">
        <v>260.20999999999998</v>
      </c>
      <c r="E11" s="206">
        <f t="shared" si="0"/>
        <v>0</v>
      </c>
    </row>
    <row r="12" spans="1:7">
      <c r="A12" s="207">
        <v>3</v>
      </c>
      <c r="B12" s="208" t="s">
        <v>396</v>
      </c>
      <c r="C12" s="206">
        <v>153.5</v>
      </c>
      <c r="D12" s="209">
        <v>153.5</v>
      </c>
      <c r="E12" s="206">
        <f t="shared" si="0"/>
        <v>0</v>
      </c>
    </row>
    <row r="13" spans="1:7" ht="31.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>
      <c r="A14" s="207">
        <v>5</v>
      </c>
      <c r="B14" s="79" t="s">
        <v>397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>
      <c r="A15" s="207">
        <v>6</v>
      </c>
      <c r="B15" s="79" t="s">
        <v>398</v>
      </c>
      <c r="C15" s="206">
        <v>3.95</v>
      </c>
      <c r="D15" s="210">
        <v>3.95</v>
      </c>
      <c r="E15" s="206">
        <f t="shared" si="0"/>
        <v>0</v>
      </c>
    </row>
    <row r="16" spans="1:7" ht="31.5">
      <c r="A16" s="207">
        <v>7</v>
      </c>
      <c r="B16" s="79" t="s">
        <v>399</v>
      </c>
      <c r="C16" s="206">
        <v>1.0900000000000001</v>
      </c>
      <c r="D16" s="209">
        <v>1.0900000000000001</v>
      </c>
      <c r="E16" s="206">
        <f t="shared" si="0"/>
        <v>0</v>
      </c>
    </row>
    <row r="17" spans="1:5">
      <c r="A17" s="211">
        <v>8</v>
      </c>
      <c r="B17" s="79" t="s">
        <v>400</v>
      </c>
      <c r="C17" s="209">
        <f>SUM(C10:C16)</f>
        <v>963.83</v>
      </c>
      <c r="D17" s="209">
        <f>SUM(D10:D16)</f>
        <v>963.83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212"/>
      <c r="B1" s="212"/>
      <c r="C1" s="331" t="s">
        <v>401</v>
      </c>
      <c r="D1" s="331"/>
      <c r="E1" s="331"/>
    </row>
    <row r="2" spans="1:8" ht="18.75">
      <c r="B2" s="213"/>
      <c r="C2" s="213"/>
      <c r="D2" s="213"/>
      <c r="E2" s="213"/>
    </row>
    <row r="3" spans="1:8" ht="18.75">
      <c r="A3" s="332" t="s">
        <v>402</v>
      </c>
      <c r="B3" s="332"/>
      <c r="C3" s="332"/>
      <c r="D3" s="332"/>
      <c r="E3" s="332"/>
    </row>
    <row r="4" spans="1:8" ht="18.75" customHeight="1">
      <c r="A4" s="322" t="s">
        <v>358</v>
      </c>
      <c r="B4" s="322"/>
      <c r="C4" s="322"/>
      <c r="D4" s="322"/>
      <c r="E4" s="322"/>
      <c r="F4" s="182" t="s">
        <v>403</v>
      </c>
      <c r="G4" s="183"/>
      <c r="H4" s="183"/>
    </row>
    <row r="5" spans="1:8" ht="18.75">
      <c r="A5" s="333"/>
      <c r="B5" s="333"/>
      <c r="C5" s="333"/>
      <c r="D5" s="333"/>
      <c r="E5" s="333"/>
      <c r="F5" s="183"/>
      <c r="G5" s="183"/>
      <c r="H5" s="183"/>
    </row>
    <row r="6" spans="1:8" ht="18.75">
      <c r="A6" s="214"/>
      <c r="B6" s="214"/>
      <c r="C6" s="214"/>
      <c r="D6" s="214"/>
      <c r="E6" s="214"/>
      <c r="F6" s="183"/>
      <c r="G6" s="183"/>
      <c r="H6" s="183"/>
    </row>
    <row r="7" spans="1:8" ht="15.75" customHeight="1">
      <c r="A7" s="323" t="s">
        <v>160</v>
      </c>
      <c r="B7" s="323" t="s">
        <v>234</v>
      </c>
      <c r="C7" s="326" t="s">
        <v>404</v>
      </c>
      <c r="D7" s="327"/>
      <c r="E7" s="323" t="s">
        <v>222</v>
      </c>
    </row>
    <row r="8" spans="1:8" ht="15.75">
      <c r="A8" s="325"/>
      <c r="B8" s="325"/>
      <c r="C8" s="185" t="s">
        <v>235</v>
      </c>
      <c r="D8" s="185" t="s">
        <v>221</v>
      </c>
      <c r="E8" s="325"/>
    </row>
    <row r="9" spans="1:8" s="77" customFormat="1" ht="15.7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>
      <c r="A15" s="185" t="s">
        <v>229</v>
      </c>
      <c r="B15" s="215" t="s">
        <v>405</v>
      </c>
      <c r="C15" s="189"/>
      <c r="D15" s="189"/>
      <c r="E15" s="189">
        <f t="shared" si="0"/>
        <v>0</v>
      </c>
    </row>
    <row r="16" spans="1:8" ht="30" hidden="1" customHeight="1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15" sqref="E15"/>
    </sheetView>
  </sheetViews>
  <sheetFormatPr defaultRowHeight="12.75" outlineLevelCol="1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>
      <c r="B1" s="217"/>
      <c r="C1" s="334" t="s">
        <v>455</v>
      </c>
      <c r="D1" s="334"/>
      <c r="E1" s="334"/>
    </row>
    <row r="2" spans="1:6" ht="18.75">
      <c r="A2" s="218"/>
      <c r="B2" s="219"/>
      <c r="C2" s="218"/>
      <c r="D2" s="218"/>
      <c r="E2" s="218"/>
      <c r="F2" s="182"/>
    </row>
    <row r="3" spans="1:6" ht="18.75">
      <c r="A3" s="335" t="s">
        <v>406</v>
      </c>
      <c r="B3" s="335"/>
      <c r="C3" s="335"/>
      <c r="D3" s="335"/>
      <c r="E3" s="335"/>
      <c r="F3" s="220"/>
    </row>
    <row r="4" spans="1:6" ht="53.25" customHeight="1">
      <c r="A4" s="322" t="s">
        <v>456</v>
      </c>
      <c r="B4" s="322"/>
      <c r="C4" s="322"/>
      <c r="D4" s="322"/>
      <c r="E4" s="322"/>
    </row>
    <row r="5" spans="1:6" ht="19.5" customHeight="1">
      <c r="A5" s="178"/>
      <c r="B5" s="178"/>
      <c r="C5" s="178"/>
      <c r="D5" s="178"/>
      <c r="E5" s="178"/>
    </row>
    <row r="6" spans="1:6">
      <c r="A6" s="336" t="s">
        <v>160</v>
      </c>
      <c r="B6" s="336" t="s">
        <v>239</v>
      </c>
      <c r="C6" s="336" t="s">
        <v>240</v>
      </c>
      <c r="D6" s="336" t="s">
        <v>407</v>
      </c>
      <c r="E6" s="336" t="s">
        <v>408</v>
      </c>
    </row>
    <row r="7" spans="1:6" ht="26.25" customHeight="1">
      <c r="A7" s="336"/>
      <c r="B7" s="336"/>
      <c r="C7" s="336"/>
      <c r="D7" s="336"/>
      <c r="E7" s="336"/>
    </row>
    <row r="8" spans="1:6" ht="15" customHeight="1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>
      <c r="A9" s="221">
        <v>1</v>
      </c>
      <c r="B9" s="222" t="s">
        <v>241</v>
      </c>
      <c r="C9" s="221" t="s">
        <v>242</v>
      </c>
      <c r="D9" s="302">
        <f>'приложение 1'!D15/'приложение 1'!D14</f>
        <v>3.7499999999999999E-2</v>
      </c>
      <c r="E9" s="302">
        <f>'приложение 1'!E15/'приложение 1'!E14</f>
        <v>3.7499999999999999E-2</v>
      </c>
      <c r="F9" s="220"/>
    </row>
    <row r="10" spans="1:6" ht="15.75">
      <c r="A10" s="221">
        <f>A9+1</f>
        <v>2</v>
      </c>
      <c r="B10" s="223" t="s">
        <v>243</v>
      </c>
      <c r="C10" s="221" t="s">
        <v>242</v>
      </c>
      <c r="D10" s="302">
        <v>0.1045</v>
      </c>
      <c r="E10" s="302">
        <v>0.1045</v>
      </c>
    </row>
    <row r="11" spans="1:6" ht="47.25">
      <c r="A11" s="221">
        <f t="shared" ref="A11:A14" si="0">A10+1</f>
        <v>3</v>
      </c>
      <c r="B11" s="223" t="s">
        <v>244</v>
      </c>
      <c r="C11" s="221" t="s">
        <v>245</v>
      </c>
      <c r="D11" s="224">
        <v>374</v>
      </c>
      <c r="E11" s="224">
        <v>374</v>
      </c>
    </row>
    <row r="12" spans="1:6" ht="31.5">
      <c r="A12" s="221">
        <f t="shared" si="0"/>
        <v>4</v>
      </c>
      <c r="B12" s="223" t="s">
        <v>246</v>
      </c>
      <c r="C12" s="221" t="s">
        <v>247</v>
      </c>
      <c r="D12" s="224">
        <v>8760</v>
      </c>
      <c r="E12" s="224">
        <v>8760</v>
      </c>
    </row>
    <row r="13" spans="1:6" ht="15.75">
      <c r="A13" s="221">
        <f t="shared" si="0"/>
        <v>5</v>
      </c>
      <c r="B13" s="222" t="s">
        <v>409</v>
      </c>
      <c r="C13" s="221" t="s">
        <v>410</v>
      </c>
      <c r="D13" s="224"/>
      <c r="E13" s="225"/>
    </row>
    <row r="14" spans="1:6" ht="15.75">
      <c r="A14" s="221">
        <f t="shared" si="0"/>
        <v>6</v>
      </c>
      <c r="B14" s="223" t="s">
        <v>411</v>
      </c>
      <c r="C14" s="221" t="s">
        <v>410</v>
      </c>
      <c r="D14" s="224">
        <v>0.96</v>
      </c>
      <c r="E14" s="225">
        <v>0.96</v>
      </c>
    </row>
    <row r="15" spans="1:6" ht="15.75" customHeight="1">
      <c r="A15" s="221">
        <v>7</v>
      </c>
      <c r="B15" s="223" t="s">
        <v>412</v>
      </c>
      <c r="C15" s="221" t="s">
        <v>410</v>
      </c>
      <c r="D15" s="224">
        <v>0</v>
      </c>
      <c r="E15" s="225">
        <v>0</v>
      </c>
    </row>
    <row r="16" spans="1:6" ht="15.75" customHeight="1">
      <c r="A16" s="221">
        <v>8</v>
      </c>
      <c r="B16" s="223" t="s">
        <v>249</v>
      </c>
      <c r="C16" s="221" t="s">
        <v>242</v>
      </c>
      <c r="D16" s="224">
        <f>28.51</f>
        <v>28.51</v>
      </c>
      <c r="E16" s="224">
        <v>28.51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226"/>
      <c r="B1" s="321" t="s">
        <v>413</v>
      </c>
      <c r="C1" s="321"/>
      <c r="D1" s="321"/>
      <c r="E1" s="321"/>
      <c r="F1" s="321"/>
      <c r="G1" s="321"/>
      <c r="H1" s="321"/>
      <c r="I1" s="227"/>
      <c r="J1" s="227"/>
      <c r="L1" s="228" t="s">
        <v>414</v>
      </c>
      <c r="M1" s="228"/>
      <c r="N1" s="228"/>
    </row>
    <row r="2" spans="1:14" ht="18.75" hidden="1">
      <c r="A2" s="226"/>
      <c r="B2" s="226"/>
      <c r="C2" s="226"/>
      <c r="D2" s="226"/>
      <c r="E2" s="229"/>
      <c r="F2" s="226"/>
      <c r="G2" s="226"/>
      <c r="H2" s="226"/>
    </row>
    <row r="3" spans="1:14" ht="48" customHeight="1">
      <c r="A3" s="321" t="s">
        <v>415</v>
      </c>
      <c r="B3" s="321"/>
      <c r="C3" s="321"/>
      <c r="D3" s="321"/>
      <c r="E3" s="321"/>
      <c r="F3" s="321"/>
      <c r="G3" s="321"/>
      <c r="H3" s="321"/>
    </row>
    <row r="4" spans="1:14" ht="18.75">
      <c r="A4" s="337" t="s">
        <v>416</v>
      </c>
      <c r="B4" s="337"/>
      <c r="C4" s="337"/>
      <c r="D4" s="337"/>
      <c r="E4" s="337"/>
      <c r="F4" s="337"/>
      <c r="G4" s="337"/>
      <c r="H4" s="337"/>
    </row>
    <row r="5" spans="1:14" ht="18.75">
      <c r="A5" s="337" t="s">
        <v>417</v>
      </c>
      <c r="B5" s="337"/>
      <c r="C5" s="337"/>
      <c r="D5" s="337"/>
      <c r="E5" s="337"/>
      <c r="F5" s="337"/>
      <c r="G5" s="337"/>
      <c r="H5" s="179"/>
    </row>
    <row r="6" spans="1:14" ht="19.5" thickBot="1">
      <c r="B6" s="179"/>
      <c r="C6" s="179"/>
      <c r="D6" s="179"/>
      <c r="E6" s="179"/>
      <c r="F6" s="179"/>
      <c r="H6" s="230" t="s">
        <v>219</v>
      </c>
    </row>
    <row r="7" spans="1:14" ht="84.6" customHeight="1">
      <c r="A7" s="340" t="s">
        <v>160</v>
      </c>
      <c r="B7" s="342" t="s">
        <v>1</v>
      </c>
      <c r="C7" s="338" t="s">
        <v>418</v>
      </c>
      <c r="D7" s="338" t="s">
        <v>419</v>
      </c>
      <c r="E7" s="338" t="s">
        <v>251</v>
      </c>
      <c r="F7" s="338" t="s">
        <v>420</v>
      </c>
      <c r="G7" s="338" t="s">
        <v>421</v>
      </c>
      <c r="H7" s="338" t="s">
        <v>422</v>
      </c>
      <c r="I7" s="231" t="s">
        <v>423</v>
      </c>
      <c r="J7" s="232" t="s">
        <v>424</v>
      </c>
      <c r="K7" s="233" t="s">
        <v>425</v>
      </c>
    </row>
    <row r="8" spans="1:14" ht="16.899999999999999" customHeight="1">
      <c r="A8" s="341"/>
      <c r="B8" s="343"/>
      <c r="C8" s="339"/>
      <c r="D8" s="339"/>
      <c r="E8" s="339"/>
      <c r="F8" s="339"/>
      <c r="G8" s="339"/>
      <c r="H8" s="339"/>
      <c r="I8" s="234"/>
      <c r="J8" s="235"/>
      <c r="K8" s="236"/>
    </row>
    <row r="9" spans="1:14" s="1" customFormat="1" ht="21" customHeight="1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>
      <c r="A17" s="71" t="s">
        <v>16</v>
      </c>
      <c r="B17" s="21" t="s">
        <v>426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>
      <c r="A22" s="71" t="s">
        <v>21</v>
      </c>
      <c r="B22" s="5" t="s">
        <v>427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>
      <c r="A97" s="267"/>
      <c r="B97" s="268" t="s">
        <v>428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>
      <c r="E106" s="25">
        <f>E93-E104</f>
        <v>0</v>
      </c>
      <c r="F106" s="25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226"/>
      <c r="B1" s="321" t="s">
        <v>429</v>
      </c>
      <c r="C1" s="321"/>
      <c r="D1" s="321"/>
      <c r="E1" s="321"/>
      <c r="F1" s="321"/>
      <c r="G1" s="321"/>
      <c r="H1" s="321"/>
      <c r="I1" s="321"/>
      <c r="Q1" s="182" t="s">
        <v>403</v>
      </c>
    </row>
    <row r="2" spans="1:17" ht="18.75">
      <c r="A2" s="226"/>
      <c r="B2" s="226"/>
      <c r="C2" s="226"/>
      <c r="D2" s="226"/>
      <c r="E2" s="229"/>
      <c r="F2" s="226"/>
    </row>
    <row r="3" spans="1:17" ht="18.75">
      <c r="A3" s="337" t="s">
        <v>255</v>
      </c>
      <c r="B3" s="337"/>
      <c r="C3" s="337"/>
      <c r="D3" s="337"/>
      <c r="E3" s="337"/>
      <c r="F3" s="337"/>
      <c r="G3" s="337"/>
      <c r="H3" s="337"/>
      <c r="I3" s="337"/>
    </row>
    <row r="4" spans="1:17" ht="18.75">
      <c r="A4" s="337" t="s">
        <v>416</v>
      </c>
      <c r="B4" s="337"/>
      <c r="C4" s="337"/>
      <c r="D4" s="337"/>
      <c r="E4" s="337"/>
      <c r="F4" s="337"/>
      <c r="G4" s="337"/>
      <c r="H4" s="337"/>
      <c r="I4" s="337"/>
    </row>
    <row r="5" spans="1:17" ht="18.75">
      <c r="A5" s="337" t="s">
        <v>417</v>
      </c>
      <c r="B5" s="337"/>
      <c r="C5" s="337"/>
      <c r="D5" s="337"/>
      <c r="E5" s="337"/>
      <c r="F5" s="337"/>
      <c r="G5" s="337"/>
      <c r="H5" s="337"/>
      <c r="I5" s="337"/>
    </row>
    <row r="6" spans="1:17" ht="15.7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>
      <c r="A7" s="344"/>
      <c r="B7" s="344" t="s">
        <v>1</v>
      </c>
      <c r="C7" s="344" t="s">
        <v>256</v>
      </c>
      <c r="D7" s="344" t="s">
        <v>430</v>
      </c>
      <c r="E7" s="344" t="s">
        <v>431</v>
      </c>
      <c r="F7" s="344"/>
      <c r="G7" s="344" t="s">
        <v>432</v>
      </c>
      <c r="H7" s="344"/>
      <c r="I7" s="344"/>
    </row>
    <row r="8" spans="1:17" ht="84.6" customHeight="1">
      <c r="A8" s="344"/>
      <c r="B8" s="344"/>
      <c r="C8" s="344"/>
      <c r="D8" s="344"/>
      <c r="E8" s="244" t="s">
        <v>223</v>
      </c>
      <c r="F8" s="71" t="s">
        <v>224</v>
      </c>
      <c r="G8" s="176" t="s">
        <v>423</v>
      </c>
      <c r="H8" s="176" t="s">
        <v>424</v>
      </c>
      <c r="I8" s="176" t="s">
        <v>425</v>
      </c>
    </row>
    <row r="9" spans="1:17" ht="16.899999999999999" customHeight="1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>
      <c r="A17" s="71" t="s">
        <v>16</v>
      </c>
      <c r="B17" s="5" t="s">
        <v>426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>
      <c r="A22" s="71" t="s">
        <v>21</v>
      </c>
      <c r="B22" s="5" t="s">
        <v>427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>
      <c r="A94" s="71">
        <v>11</v>
      </c>
      <c r="B94" s="73" t="s">
        <v>433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71"/>
      <c r="B97" s="5" t="s">
        <v>428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>
      <c r="D106" s="25"/>
      <c r="E106" s="25"/>
      <c r="F106" s="25"/>
      <c r="G106" s="25"/>
      <c r="H106" s="25"/>
      <c r="I106" s="25"/>
    </row>
    <row r="112" spans="1:1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Власик</cp:lastModifiedBy>
  <cp:lastPrinted>2013-11-08T09:58:51Z</cp:lastPrinted>
  <dcterms:created xsi:type="dcterms:W3CDTF">2013-07-04T03:05:04Z</dcterms:created>
  <dcterms:modified xsi:type="dcterms:W3CDTF">2013-11-08T10:45:55Z</dcterms:modified>
</cp:coreProperties>
</file>